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8D9C8971-F9E8-462D-96BD-2D66BF98E944}"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G29" i="26" l="1"/>
  <c r="G28" i="26"/>
  <c r="E4" i="26" l="1"/>
  <c r="C4" i="26"/>
  <c r="G15" i="26"/>
  <c r="H15" i="26" s="1"/>
  <c r="G14" i="26"/>
  <c r="H14" i="26" s="1"/>
  <c r="G27" i="26"/>
  <c r="G26" i="26"/>
  <c r="G25" i="26"/>
  <c r="G24" i="26"/>
  <c r="G23" i="26"/>
  <c r="G22" i="26"/>
  <c r="G21" i="26"/>
  <c r="H21" i="26" s="1"/>
  <c r="G20" i="26"/>
  <c r="H20" i="26" s="1"/>
  <c r="G19" i="26"/>
  <c r="H19" i="26" s="1"/>
  <c r="G18" i="26"/>
  <c r="H18" i="26" s="1"/>
  <c r="G17" i="26"/>
  <c r="H17" i="26" s="1"/>
  <c r="G16" i="26"/>
  <c r="H16" i="26" s="1"/>
  <c r="G13" i="26"/>
  <c r="H13" i="26" s="1"/>
  <c r="G12" i="26"/>
  <c r="H12" i="26" s="1"/>
  <c r="G11" i="26"/>
  <c r="H11" i="26" s="1"/>
  <c r="G10" i="26"/>
  <c r="H10" i="26" s="1"/>
  <c r="G9" i="26"/>
  <c r="H9" i="26" s="1"/>
  <c r="G8" i="26"/>
  <c r="H8" i="26" s="1"/>
  <c r="C6" i="26"/>
  <c r="E2" i="26"/>
  <c r="T23" i="26" l="1"/>
  <c r="T27" i="26"/>
  <c r="T30" i="26"/>
  <c r="T26" i="26"/>
  <c r="T24" i="26"/>
  <c r="T28" i="26"/>
  <c r="T31" i="26"/>
  <c r="T25" i="26"/>
  <c r="T29" i="26"/>
  <c r="T9" i="26"/>
  <c r="T8" i="26"/>
  <c r="T13" i="26"/>
  <c r="T17" i="26"/>
  <c r="T20" i="26"/>
  <c r="T16" i="26"/>
  <c r="T12" i="26"/>
  <c r="T11" i="26"/>
  <c r="T15" i="26"/>
  <c r="T19" i="26"/>
  <c r="T22" i="26"/>
  <c r="T10" i="26"/>
  <c r="T14" i="26"/>
  <c r="T18" i="26"/>
  <c r="T21" i="26"/>
  <c r="C4" i="2" l="1"/>
  <c r="C5" i="2"/>
  <c r="F20" i="2"/>
  <c r="F19" i="2"/>
  <c r="E20" i="2"/>
  <c r="E19" i="2"/>
  <c r="D20" i="2"/>
  <c r="D19" i="2"/>
  <c r="C20" i="2"/>
  <c r="C19" i="2"/>
  <c r="B20" i="2"/>
  <c r="B19" i="2"/>
  <c r="A12" i="2" l="1"/>
  <c r="A19" i="2" s="1"/>
  <c r="A13" i="2" l="1"/>
  <c r="A20" i="2" s="1"/>
  <c r="G31" i="26"/>
  <c r="G30" i="26"/>
  <c r="C6" i="2" l="1"/>
</calcChain>
</file>

<file path=xl/sharedStrings.xml><?xml version="1.0" encoding="utf-8"?>
<sst xmlns="http://schemas.openxmlformats.org/spreadsheetml/2006/main" count="548" uniqueCount="222">
  <si>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</si>
  <si>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</si>
  <si>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</si>
  <si>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</si>
  <si>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</si>
  <si>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</si>
  <si>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</si>
  <si>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</si>
  <si>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</si>
  <si>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</si>
  <si>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</si>
  <si>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</si>
  <si>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</si>
  <si>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</si>
  <si>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</si>
  <si>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</si>
  <si>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</si>
  <si>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</si>
  <si>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</si>
  <si>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</si>
  <si>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</si>
  <si>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</si>
  <si>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</si>
  <si>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</si>
  <si>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</si>
  <si>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</si>
  <si>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</si>
  <si>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</si>
  <si>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</si>
  <si>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</si>
  <si>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</si>
  <si>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</si>
  <si>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</si>
  <si>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</si>
  <si>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</si>
  <si>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</si>
  <si>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</si>
  <si>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</si>
  <si>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</si>
  <si>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</si>
  <si>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</si>
  <si>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</si>
  <si>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</si>
  <si>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</si>
  <si>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</si>
  <si>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</si>
  <si>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</si>
  <si>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</si>
  <si>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</si>
  <si>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</si>
  <si>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</si>
  <si>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</si>
  <si>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</si>
  <si>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</si>
  <si>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</si>
  <si>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</si>
  <si>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</si>
  <si>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</si>
  <si>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</si>
  <si>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</si>
  <si>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</si>
  <si>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</si>
  <si>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</si>
  <si>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</si>
  <si>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</si>
  <si>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</si>
  <si>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</si>
  <si>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</si>
  <si>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</si>
  <si>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</si>
  <si>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</si>
  <si>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</si>
  <si>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</si>
  <si>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</si>
  <si>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</si>
  <si>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</si>
  <si>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</si>
  <si>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</si>
  <si>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</si>
  <si>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</si>
  <si>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</si>
  <si>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</si>
  <si>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</si>
  <si>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</si>
  <si>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</si>
  <si>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</si>
  <si>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</si>
  <si>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</si>
  <si>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</si>
  <si>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</si>
  <si>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</si>
  <si>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</si>
  <si>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</si>
  <si>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</si>
  <si>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</si>
  <si>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</si>
  <si>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</si>
  <si>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</si>
  <si>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</si>
  <si>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</si>
  <si>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</si>
  <si>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</si>
  <si>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</si>
  <si>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</si>
  <si>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</si>
  <si>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</si>
  <si>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</si>
  <si>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</si>
  <si>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</si>
  <si>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</si>
  <si>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</si>
  <si>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</si>
  <si>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</si>
  <si>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</si>
  <si>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</si>
  <si>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</si>
  <si>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</si>
  <si>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</si>
  <si>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</si>
  <si>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</si>
  <si>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</si>
  <si>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</si>
  <si>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</si>
  <si>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</si>
  <si>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</si>
  <si>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</si>
  <si>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</si>
  <si>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</si>
  <si>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</si>
  <si>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</si>
  <si>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</si>
  <si>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</si>
  <si>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</si>
  <si>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</si>
  <si>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</si>
  <si>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</si>
  <si>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</si>
  <si>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</si>
  <si>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</si>
  <si>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</si>
  <si>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</si>
  <si>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</si>
  <si>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</si>
  <si>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</si>
  <si>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</si>
  <si>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</si>
  <si>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</si>
  <si>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</si>
  <si>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</si>
  <si>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</si>
  <si>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</si>
  <si>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</si>
  <si>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</si>
  <si>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</si>
  <si>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</si>
  <si>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</si>
  <si>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</si>
  <si>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</si>
  <si>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</si>
  <si>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</si>
  <si>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</si>
  <si>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</si>
  <si>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</si>
  <si>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</si>
  <si>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</si>
  <si>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</si>
  <si>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</si>
  <si>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</si>
  <si>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</si>
  <si>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</si>
  <si>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</si>
  <si>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</si>
  <si>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</si>
  <si>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</si>
  <si>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</si>
  <si>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</si>
  <si>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</si>
  <si>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</si>
  <si>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</si>
  <si>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</si>
  <si>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</si>
  <si>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</si>
  <si>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</si>
  <si>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</si>
  <si>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</si>
  <si>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</si>
  <si>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</si>
  <si>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</si>
  <si>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</si>
  <si>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</si>
  <si>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</si>
  <si>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</si>
  <si>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</si>
  <si>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</si>
  <si>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</si>
  <si>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</si>
  <si>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</si>
  <si>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</si>
  <si>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</si>
  <si>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</si>
  <si>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</si>
  <si>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</si>
  <si>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</si>
  <si>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</si>
  <si>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</si>
  <si>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</si>
  <si>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21035486</t>
  </si>
  <si>
    <t>DIG-025001 - DIG-025002</t>
  </si>
  <si>
    <t>PIGEON 1-6B</t>
  </si>
  <si>
    <t>05-123-24855</t>
  </si>
  <si>
    <t>DIG-025001</t>
  </si>
  <si>
    <t>DIG-025002</t>
  </si>
  <si>
    <t>Bradenhead gas</t>
  </si>
  <si>
    <t>Production gas</t>
  </si>
  <si>
    <t>nd</t>
  </si>
  <si>
    <t>123-24855</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</si>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</sst>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PIGEON 1-6B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-48.6</c:v>
                </c:pt>
                <c:pt idx="1">
                  <c:v>-33.799999999999997</c:v>
                </c:pt>
                <c:pt idx="2">
                  <c:v>-29.7</c:v>
                </c:pt>
                <c:pt idx="3">
                  <c:v>-31.9</c:v>
                </c:pt>
                <c:pt idx="4">
                  <c:v>-28.3</c:v>
                </c:pt>
                <c:pt idx="5">
                  <c:v>-28.1</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PIGEON 1-6B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-44.9</c:v>
                </c:pt>
                <c:pt idx="1">
                  <c:v>-30.8</c:v>
                </c:pt>
                <c:pt idx="2">
                  <c:v>-27.3</c:v>
                </c:pt>
                <c:pt idx="3">
                  <c:v>-29.4</c:v>
                </c:pt>
                <c:pt idx="4">
                  <c:v>-26.6</c:v>
                </c:pt>
                <c:pt idx="5">
                  <c:v>-27</c:v>
                </c:pt>
                <c:pt idx="6">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PIGEON 1-6B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80.451087193703984</c:v>
                </c:pt>
                <c:pt idx="1">
                  <c:v>10.987483192814526</c:v>
                </c:pt>
                <c:pt idx="2">
                  <c:v>5.2665978100263304</c:v>
                </c:pt>
                <c:pt idx="3">
                  <c:v>0.660961402181661</c:v>
                </c:pt>
                <c:pt idx="4">
                  <c:v>1.3641096192172371</c:v>
                </c:pt>
                <c:pt idx="5">
                  <c:v>0.41646491116869944</c:v>
                </c:pt>
                <c:pt idx="6">
                  <c:v>0.39952784018055126</c:v>
                </c:pt>
                <c:pt idx="7">
                  <c:v>0.4537680307070136</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PIGEON 1-6B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45.72537176537967</c:v>
                </c:pt>
                <c:pt idx="1">
                  <c:v>25.128835341195714</c:v>
                </c:pt>
                <c:pt idx="2">
                  <c:v>20.41394264145999</c:v>
                </c:pt>
                <c:pt idx="3">
                  <c:v>2.5011544196043167</c:v>
                </c:pt>
                <c:pt idx="4">
                  <c:v>4.4970059057676597</c:v>
                </c:pt>
                <c:pt idx="5">
                  <c:v>0.71864601638060654</c:v>
                </c:pt>
                <c:pt idx="6">
                  <c:v>0.69973149837852922</c:v>
                </c:pt>
                <c:pt idx="7">
                  <c:v>0.31531241183351422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PIGEON 1-6B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19.54891280629602</c:v>
                </c:pt>
              </c:numCache>
            </c:numRef>
          </c:xVal>
          <c:yVal>
            <c:numRef>
              <c:f>'Data Summary'!$O$19</c:f>
              <c:numCache>
                <c:formatCode>0.0</c:formatCode>
                <c:ptCount val="1"/>
                <c:pt idx="0">
                  <c:v>-48.6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PIGEON 1-6B Production gas</c:v>
                </c:pt>
              </c:strCache>
            </c:strRef>
          </c:tx>
          <c:spPr>
            <a:ln w="28575">
              <a:noFill/>
            </a:ln>
          </c:spPr>
          <c:marker>
            <c:spPr>
              <a:ln>
                <a:solidFill>
                  <a:schemeClr val="tx1"/>
                </a:solidFill>
              </a:ln>
            </c:spPr>
          </c:marker>
          <c:xVal>
            <c:numRef>
              <c:f>'Data Summary'!$K$20</c:f>
              <c:numCache>
                <c:formatCode>0.0</c:formatCode>
                <c:ptCount val="1"/>
                <c:pt idx="0">
                  <c:v>54.27462823462033</c:v>
                </c:pt>
              </c:numCache>
            </c:numRef>
          </c:xVal>
          <c:yVal>
            <c:numRef>
              <c:f>'Data Summary'!$O$20</c:f>
              <c:numCache>
                <c:formatCode>0.0</c:formatCode>
                <c:ptCount val="1"/>
                <c:pt idx="0">
                  <c:v>-44.9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PIGEON 1-6B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-33.799999999999997</c:v>
                </c:pt>
              </c:numCache>
            </c:numRef>
          </c:xVal>
          <c:yVal>
            <c:numRef>
              <c:f>'Data Summary'!$Q$19</c:f>
              <c:numCache>
                <c:formatCode>0.0</c:formatCode>
                <c:ptCount val="1"/>
                <c:pt idx="0">
                  <c:v>-29.7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PIGEON 1-6B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-30.8</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PIGEON 1-6B Bradenhead gas</c:v>
                </c:pt>
              </c:strCache>
            </c:strRef>
          </c:tx>
          <c:spPr>
            <a:ln>
              <a:noFill/>
            </a:ln>
          </c:spPr>
          <c:marker>
            <c:symbol val="diamond"/>
            <c:size val="8"/>
            <c:spPr>
              <a:ln>
                <a:solidFill>
                  <a:schemeClr val="tx1"/>
                </a:solidFill>
              </a:ln>
            </c:spPr>
          </c:marker>
          <c:xVal>
            <c:numRef>
              <c:f>'Data Summary'!$M$19</c:f>
              <c:numCache>
                <c:formatCode>0.0</c:formatCode>
                <c:ptCount val="1"/>
                <c:pt idx="0">
                  <c:v>11.278044779371243</c:v>
                </c:pt>
              </c:numCache>
            </c:numRef>
          </c:xVal>
          <c:yVal>
            <c:numRef>
              <c:f>'Data Summary'!$K$19</c:f>
              <c:numCache>
                <c:formatCode>0.0</c:formatCode>
                <c:ptCount val="1"/>
                <c:pt idx="0">
                  <c:v>19.54891280629602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PIGEON 1-6B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2.4576145080834624</c:v>
                </c:pt>
              </c:numCache>
            </c:numRef>
          </c:xVal>
          <c:yVal>
            <c:numRef>
              <c:f>'Data Summary'!$K$20</c:f>
              <c:numCache>
                <c:formatCode>0.0</c:formatCode>
                <c:ptCount val="1"/>
                <c:pt idx="0">
                  <c:v>54.27462823462033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PIGEON 1-6B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-250</c:v>
                </c:pt>
              </c:numCache>
            </c:numRef>
          </c:xVal>
          <c:yVal>
            <c:numRef>
              <c:f>'Data Summary'!$O$19</c:f>
              <c:numCache>
                <c:formatCode>0.0</c:formatCode>
                <c:ptCount val="1"/>
                <c:pt idx="0">
                  <c:v>-48.6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PIGEON 1-6B Production gas</c:v>
                </c:pt>
              </c:strCache>
            </c:strRef>
          </c:tx>
          <c:spPr>
            <a:ln w="28575">
              <a:noFill/>
            </a:ln>
          </c:spPr>
          <c:marker>
            <c:spPr>
              <a:ln>
                <a:solidFill>
                  <a:schemeClr val="tx1"/>
                </a:solidFill>
              </a:ln>
            </c:spPr>
          </c:marker>
          <c:xVal>
            <c:numRef>
              <c:f>'Data Summary'!$W$20</c:f>
              <c:numCache>
                <c:formatCode>0</c:formatCode>
                <c:ptCount val="1"/>
                <c:pt idx="0">
                  <c:v>-245</c:v>
                </c:pt>
              </c:numCache>
            </c:numRef>
          </c:xVal>
          <c:yVal>
            <c:numRef>
              <c:f>'Data Summary'!$O$20</c:f>
              <c:numCache>
                <c:formatCode>0.0</c:formatCode>
                <c:ptCount val="1"/>
                <c:pt idx="0">
                  <c:v>-44.9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PIGEON 1-6B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-48.6</c:v>
                </c:pt>
              </c:numCache>
            </c:numRef>
          </c:xVal>
          <c:yVal>
            <c:numRef>
              <c:f>'Data Summary'!$L$19</c:f>
              <c:numCache>
                <c:formatCode>0.0</c:formatCode>
                <c:ptCount val="1"/>
                <c:pt idx="0">
                  <c:v>4.9495931009352612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PIGEON 1-6B Production gas</c:v>
                </c:pt>
              </c:strCache>
            </c:strRef>
          </c:tx>
          <c:spPr>
            <a:ln w="28575">
              <a:noFill/>
            </a:ln>
          </c:spPr>
          <c:marker>
            <c:spPr>
              <a:ln>
                <a:solidFill>
                  <a:schemeClr val="tx1"/>
                </a:solidFill>
              </a:ln>
            </c:spPr>
          </c:marker>
          <c:xVal>
            <c:numRef>
              <c:f>'Data Summary'!$O$20</c:f>
              <c:numCache>
                <c:formatCode>0.0</c:formatCode>
                <c:ptCount val="1"/>
                <c:pt idx="0">
                  <c:v>-44.9</c:v>
                </c:pt>
              </c:numCache>
            </c:numRef>
          </c:xVal>
          <c:yVal>
            <c:numRef>
              <c:f>'Data Summary'!$L$20</c:f>
              <c:numCache>
                <c:formatCode>0.0</c:formatCode>
                <c:ptCount val="1"/>
                <c:pt idx="0">
                  <c:v>1.0040092807424594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124408</xdr:colOff>
      <xdr:row>34</xdr:row>
      <xdr:rowOff>150349</xdr:rowOff>
    </xdr:to>
    <xdr:pic>
      <xdr:nvPicPr>
        <xdr:cNvPr id="2" name="Picture 1">
          <a:extLst>
            <a:ext uri="{FF2B5EF4-FFF2-40B4-BE49-F238E27FC236}">
              <a16:creationId xmlns:a16="http://schemas.microsoft.com/office/drawing/2014/main" id="{7DE80CB3-6FC6-4906-9CFD-FB1851654AE4}"/>
            </a:ext>
          </a:extLst>
        </xdr:cNvPr>
        <xdr:cNvPicPr>
          <a:picLocks noChangeAspect="1"/>
        </xdr:cNvPicPr>
      </xdr:nvPicPr>
      <xdr:blipFill>
        <a:blip xmlns:r="http://schemas.openxmlformats.org/officeDocument/2006/relationships" r:embed="rId1"/>
        <a:stretch>
          <a:fillRect/>
        </a:stretch>
      </xdr:blipFill>
      <xdr:spPr>
        <a:xfrm>
          <a:off x="0" y="0"/>
          <a:ext cx="8615265" cy="64951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W26" sqref="W26"/>
    </sheetView>
  </sheetViews>
  <sheetFormatPr defaultColWidth="10.7109375" defaultRowHeight="15" customHeight="1" x14ac:dyDescent="0.2"/>
  <cols>
    <col min="1" max="1" width="10.7109375" style="25" customWidth="1"/>
    <col min="2" max="2" width="12.28515625" style="25" bestFit="1" customWidth="1"/>
    <col min="3" max="3" width="26.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PIGEON 1-6B</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21035486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DIG-025001 - DIG-025002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21035486</v>
      </c>
      <c r="B12" s="170" t="s">
        <v>210</v>
      </c>
      <c r="C12" s="171" t="str">
        <f>Cover!D24&amp;" "&amp;D12</f>
        <v>PIGEON 1-6B Bradenhead gas</v>
      </c>
      <c r="D12" s="159" t="s">
        <v>212</v>
      </c>
      <c r="E12" s="173">
        <v>44278</v>
      </c>
      <c r="F12" s="186">
        <v>0.60416666666666663</v>
      </c>
      <c r="G12" s="95"/>
      <c r="H12" s="95"/>
      <c r="I12" s="114"/>
      <c r="J12" s="179">
        <v>44279</v>
      </c>
      <c r="K12" s="175">
        <v>13814.86</v>
      </c>
      <c r="L12" s="175">
        <v>2076.56</v>
      </c>
      <c r="M12" s="175" t="s">
        <v>214</v>
      </c>
      <c r="N12" s="175">
        <v>774249.74</v>
      </c>
      <c r="O12" s="175">
        <v>105741.59</v>
      </c>
      <c r="P12" s="175">
        <v>50685.31</v>
      </c>
      <c r="Q12" s="175">
        <v>6360.89</v>
      </c>
      <c r="R12" s="175">
        <v>13127.69</v>
      </c>
      <c r="S12" s="175">
        <v>4008.33</v>
      </c>
      <c r="T12" s="175">
        <v>3844.93</v>
      </c>
      <c r="U12" s="175">
        <v>4367.3900000000003</v>
      </c>
      <c r="V12" s="175" t="s">
        <v>214</v>
      </c>
      <c r="W12" s="175" t="s">
        <v>214</v>
      </c>
      <c r="X12" s="176">
        <v>124.99</v>
      </c>
      <c r="Y12" s="166">
        <v>80.451087193703984</v>
      </c>
      <c r="Z12" s="97">
        <v>10.987483192814526</v>
      </c>
      <c r="AA12" s="97">
        <v>5.2665978100263304</v>
      </c>
      <c r="AB12" s="97">
        <v>0.660961402181661</v>
      </c>
      <c r="AC12" s="97">
        <v>1.3641096192172371</v>
      </c>
      <c r="AD12" s="97">
        <v>0.41646491116869944</v>
      </c>
      <c r="AE12" s="97">
        <v>0.39952784018055126</v>
      </c>
      <c r="AF12" s="140">
        <v>0.4537680307070136</v>
      </c>
      <c r="AG12" s="138">
        <v>1239.3199297132307</v>
      </c>
      <c r="AH12" s="116">
        <v>1259.7684610956517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21035486</v>
      </c>
      <c r="B13" s="169" t="s">
        <v>211</v>
      </c>
      <c r="C13" s="172" t="str">
        <f>Cover!D24&amp;" "&amp; D13</f>
        <v>PIGEON 1-6B Production gas</v>
      </c>
      <c r="D13" s="165" t="s">
        <v>213</v>
      </c>
      <c r="E13" s="174">
        <v>44278</v>
      </c>
      <c r="F13" s="187">
        <v>0.59722222222222221</v>
      </c>
      <c r="G13" s="110"/>
      <c r="H13" s="110"/>
      <c r="I13" s="115"/>
      <c r="J13" s="180">
        <v>44279</v>
      </c>
      <c r="K13" s="177">
        <v>7143.72</v>
      </c>
      <c r="L13" s="177">
        <v>1496.57</v>
      </c>
      <c r="M13" s="177">
        <v>25278.41</v>
      </c>
      <c r="N13" s="177">
        <v>432727.57</v>
      </c>
      <c r="O13" s="177">
        <v>237809.93</v>
      </c>
      <c r="P13" s="177">
        <v>193190.32</v>
      </c>
      <c r="Q13" s="177">
        <v>23669.56</v>
      </c>
      <c r="R13" s="177">
        <v>42558.080000000002</v>
      </c>
      <c r="S13" s="177">
        <v>6800.75</v>
      </c>
      <c r="T13" s="177">
        <v>6622.29</v>
      </c>
      <c r="U13" s="177">
        <v>2983.72</v>
      </c>
      <c r="V13" s="177" t="s">
        <v>214</v>
      </c>
      <c r="W13" s="177" t="s">
        <v>214</v>
      </c>
      <c r="X13" s="178" t="s">
        <v>214</v>
      </c>
      <c r="Y13" s="167">
        <v>45.72537176537967</v>
      </c>
      <c r="Z13" s="113">
        <v>25.128835341195714</v>
      </c>
      <c r="AA13" s="113">
        <v>20.41394264145999</v>
      </c>
      <c r="AB13" s="113">
        <v>2.5011544196043167</v>
      </c>
      <c r="AC13" s="113">
        <v>4.4970059057676597</v>
      </c>
      <c r="AD13" s="113">
        <v>0.71864601638060654</v>
      </c>
      <c r="AE13" s="113">
        <v>0.69973149837852922</v>
      </c>
      <c r="AF13" s="141">
        <v>0.31531241183351422</v>
      </c>
      <c r="AG13" s="139">
        <v>1660.5259397805939</v>
      </c>
      <c r="AH13" s="117">
        <v>1720.0057169394831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21035486</v>
      </c>
      <c r="B19" s="95" t="str">
        <f t="shared" si="0"/>
        <v>DIG-025001</v>
      </c>
      <c r="C19" s="95" t="str">
        <f t="shared" si="0"/>
        <v>PIGEON 1-6B Bradenhead gas</v>
      </c>
      <c r="D19" s="96" t="str">
        <f t="shared" si="0"/>
        <v>Bradenhead gas</v>
      </c>
      <c r="E19" s="96">
        <f t="shared" si="0"/>
        <v>44278</v>
      </c>
      <c r="F19" s="184">
        <f t="shared" si="0"/>
        <v>0.60416666666666663</v>
      </c>
      <c r="G19" s="98"/>
      <c r="H19" s="98"/>
      <c r="I19" s="118"/>
      <c r="J19" s="119">
        <v>962386</v>
      </c>
      <c r="K19" s="90">
        <v>19.54891280629602</v>
      </c>
      <c r="L19" s="90">
        <v>4.9495931009352612</v>
      </c>
      <c r="M19" s="120">
        <v>11.278044779371243</v>
      </c>
      <c r="N19" s="182">
        <v>44281</v>
      </c>
      <c r="O19" s="188">
        <v>-48.6</v>
      </c>
      <c r="P19" s="188">
        <v>-33.799999999999997</v>
      </c>
      <c r="Q19" s="188">
        <v>-29.7</v>
      </c>
      <c r="R19" s="190">
        <v>-31.9</v>
      </c>
      <c r="S19" s="191">
        <v>-28.3</v>
      </c>
      <c r="T19" s="192">
        <v>-28.1</v>
      </c>
      <c r="U19" s="192">
        <v>-28</v>
      </c>
      <c r="V19" s="193"/>
      <c r="W19" s="195">
        <v>-250</v>
      </c>
      <c r="X19" s="201"/>
      <c r="Y19" s="202"/>
      <c r="Z19" s="203"/>
      <c r="AC19" s="146" t="s">
        <v>62</v>
      </c>
      <c r="AF19" s="128">
        <v>0.7186367751912669</v>
      </c>
      <c r="AG19" s="125">
        <v>0.7142372738334728</v>
      </c>
      <c r="AR19" s="21"/>
      <c r="CF19" s="52"/>
      <c r="CG19" s="21"/>
    </row>
    <row r="20" spans="1:85" ht="15" customHeight="1" thickBot="1" x14ac:dyDescent="0.25">
      <c r="A20" s="143" t="str">
        <f t="shared" si="0"/>
        <v>21035486</v>
      </c>
      <c r="B20" s="110" t="str">
        <f t="shared" si="0"/>
        <v>DIG-025002</v>
      </c>
      <c r="C20" s="110" t="str">
        <f t="shared" si="0"/>
        <v>PIGEON 1-6B Production gas</v>
      </c>
      <c r="D20" s="111" t="str">
        <f t="shared" si="0"/>
        <v>Production gas</v>
      </c>
      <c r="E20" s="174">
        <f t="shared" si="0"/>
        <v>44278</v>
      </c>
      <c r="F20" s="185">
        <f t="shared" si="0"/>
        <v>0.59722222222222221</v>
      </c>
      <c r="G20" s="110"/>
      <c r="H20" s="110"/>
      <c r="I20" s="115"/>
      <c r="J20" s="121">
        <v>946363</v>
      </c>
      <c r="K20" s="112">
        <v>54.27462823462033</v>
      </c>
      <c r="L20" s="112">
        <v>1.0040092807424594</v>
      </c>
      <c r="M20" s="122">
        <v>2.4576145080834624</v>
      </c>
      <c r="N20" s="183">
        <v>44281</v>
      </c>
      <c r="O20" s="189">
        <v>-44.9</v>
      </c>
      <c r="P20" s="189">
        <v>-30.8</v>
      </c>
      <c r="Q20" s="189">
        <v>-27.3</v>
      </c>
      <c r="R20" s="189">
        <v>-29.4</v>
      </c>
      <c r="S20" s="189">
        <v>-26.6</v>
      </c>
      <c r="T20" s="189">
        <v>-27</v>
      </c>
      <c r="U20" s="189">
        <v>-27</v>
      </c>
      <c r="V20" s="194">
        <v>2</v>
      </c>
      <c r="W20" s="196">
        <v>-245</v>
      </c>
      <c r="X20" s="204"/>
      <c r="Y20" s="205"/>
      <c r="Z20" s="206"/>
      <c r="AC20" s="146" t="s">
        <v>60</v>
      </c>
      <c r="AF20" s="124">
        <v>1.0229318178672349</v>
      </c>
      <c r="AG20" s="126">
        <v>1.009965877887316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K29" sqref="K2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tr">
        <f>Cover!D23</f>
        <v>WSP</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f>'Data Summary'!E12+'Data Summary'!F12</f>
        <v>44278.604166666664</v>
      </c>
      <c r="D4" s="151" t="s">
        <v>215</v>
      </c>
      <c r="E4" s="102" t="str">
        <f>'Data Summary'!B12</f>
        <v>DIG-025001</v>
      </c>
      <c r="F4" s="157" t="s">
        <v>216</v>
      </c>
      <c r="G4" s="100" t="s">
        <v>98</v>
      </c>
      <c r="I4" s="100"/>
      <c r="J4" s="151" t="s">
        <v>208</v>
      </c>
      <c r="K4" s="156">
        <v>44278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tr">
        <f>Cover!D21</f>
        <v>21035486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f>IF('Data Summary'!L12="nd",'EDD 1'!P8,ROUND((100*'Data Summary'!L12/SUM('Data Summary'!$K$12:$X$12)),3))</f>
        <v>0.21199999999999999</v>
      </c>
      <c r="H8" s="152" t="str">
        <f>IF(G8=0.005,"ND","")</f>
        <v/>
      </c>
      <c r="I8" s="151"/>
      <c r="J8" s="151"/>
      <c r="K8" s="151"/>
      <c r="L8" s="151"/>
      <c r="M8" s="151"/>
      <c r="N8" s="151"/>
      <c r="O8" s="151"/>
      <c r="P8" s="105">
        <v>5.0000000000000001E-3</v>
      </c>
      <c r="Q8" s="105">
        <v>5.0000000000000001E-3</v>
      </c>
      <c r="R8" s="105">
        <v>5.0000000000000001E-3</v>
      </c>
      <c r="S8" s="151"/>
      <c r="T8" s="150" t="str">
        <f>$C$6</f>
        <v>21035486</v>
      </c>
    </row>
    <row r="9" spans="1:20" x14ac:dyDescent="0.25">
      <c r="A9" s="151"/>
      <c r="B9" s="150" t="s">
        <v>138</v>
      </c>
      <c r="C9" s="150" t="s">
        <v>139</v>
      </c>
      <c r="D9" s="150" t="s">
        <v>136</v>
      </c>
      <c r="E9" s="151"/>
      <c r="F9" s="150" t="s">
        <v>137</v>
      </c>
      <c r="G9" s="152">
        <f>IF('Data Summary'!M12="nd",'EDD 1'!P9,ROUND((100*'Data Summary'!M12/SUM('Data Summary'!$K$12:$X$12)),3))</f>
        <v>5.0000000000000001E-3</v>
      </c>
      <c r="H9" s="161" t="str">
        <f t="shared" ref="H9:H21" si="0">IF(G9=0.005,"ND","")</f>
        <v>ND</v>
      </c>
      <c r="I9" s="151"/>
      <c r="J9" s="151"/>
      <c r="K9" s="151"/>
      <c r="L9" s="151"/>
      <c r="M9" s="151"/>
      <c r="N9" s="151"/>
      <c r="O9" s="151"/>
      <c r="P9" s="105">
        <v>5.0000000000000001E-3</v>
      </c>
      <c r="Q9" s="105">
        <v>5.0000000000000001E-3</v>
      </c>
      <c r="R9" s="105">
        <v>5.0000000000000001E-3</v>
      </c>
      <c r="S9" s="151"/>
      <c r="T9" s="150" t="str">
        <f t="shared" ref="T9:T31" si="1">$C$6</f>
        <v>21035486</v>
      </c>
    </row>
    <row r="10" spans="1:20" x14ac:dyDescent="0.25">
      <c r="A10" s="151"/>
      <c r="B10" s="150" t="s">
        <v>140</v>
      </c>
      <c r="C10" s="150" t="s">
        <v>141</v>
      </c>
      <c r="D10" s="150" t="s">
        <v>136</v>
      </c>
      <c r="E10" s="151"/>
      <c r="F10" s="150" t="s">
        <v>137</v>
      </c>
      <c r="G10" s="152">
        <f>IF('Data Summary'!K12="nd",'EDD 1'!P10,ROUND((100*'Data Summary'!K12/SUM('Data Summary'!$K$12:$X$12)),3))</f>
        <v>1.4119999999999999</v>
      </c>
      <c r="H10" s="161" t="str">
        <f t="shared" si="0"/>
        <v/>
      </c>
      <c r="I10" s="151"/>
      <c r="J10" s="151"/>
      <c r="K10" s="151"/>
      <c r="L10" s="151"/>
      <c r="M10" s="151"/>
      <c r="N10" s="151"/>
      <c r="O10" s="151"/>
      <c r="P10" s="105">
        <v>5.0000000000000001E-3</v>
      </c>
      <c r="Q10" s="105">
        <v>5.0000000000000001E-3</v>
      </c>
      <c r="R10" s="105">
        <v>5.0000000000000001E-3</v>
      </c>
      <c r="S10" s="151"/>
      <c r="T10" s="150" t="str">
        <f t="shared" si="1"/>
        <v>21035486</v>
      </c>
    </row>
    <row r="11" spans="1:20" x14ac:dyDescent="0.25">
      <c r="A11" s="151"/>
      <c r="B11" s="150" t="s">
        <v>185</v>
      </c>
      <c r="C11" s="150" t="s">
        <v>186</v>
      </c>
      <c r="D11" s="150" t="s">
        <v>136</v>
      </c>
      <c r="E11" s="151"/>
      <c r="F11" s="150" t="s">
        <v>137</v>
      </c>
      <c r="G11" s="152">
        <f>IF('Data Summary'!W12="nd",'EDD 1'!P11,ROUND((100*'Data Summary'!W12/SUM('Data Summary'!$K$12:$X$12)),3))</f>
        <v>5.0000000000000001E-3</v>
      </c>
      <c r="H11" s="161" t="str">
        <f t="shared" si="0"/>
        <v>ND</v>
      </c>
      <c r="P11" s="105">
        <v>5.0000000000000001E-3</v>
      </c>
      <c r="Q11" s="105">
        <v>5.0000000000000001E-3</v>
      </c>
      <c r="R11" s="105">
        <v>5.0000000000000001E-3</v>
      </c>
      <c r="S11" s="151"/>
      <c r="T11" s="150" t="str">
        <f t="shared" si="1"/>
        <v>21035486</v>
      </c>
    </row>
    <row r="12" spans="1:20" x14ac:dyDescent="0.25">
      <c r="A12" s="151"/>
      <c r="B12" s="150" t="s">
        <v>187</v>
      </c>
      <c r="C12" s="150" t="s">
        <v>188</v>
      </c>
      <c r="D12" s="150" t="s">
        <v>136</v>
      </c>
      <c r="E12" s="151"/>
      <c r="F12" s="150" t="s">
        <v>137</v>
      </c>
      <c r="G12" s="152">
        <f>IF('Data Summary'!X12="nd",'EDD 1'!P12,ROUND((100*'Data Summary'!X12/SUM('Data Summary'!$K$12:$X$12)),3))</f>
        <v>1.2999999999999999E-2</v>
      </c>
      <c r="H12" s="161" t="str">
        <f t="shared" si="0"/>
        <v/>
      </c>
      <c r="P12" s="105">
        <v>5.0000000000000001E-3</v>
      </c>
      <c r="Q12" s="105">
        <v>5.0000000000000001E-3</v>
      </c>
      <c r="R12" s="105">
        <v>5.0000000000000001E-3</v>
      </c>
      <c r="S12" s="151"/>
      <c r="T12" s="150" t="str">
        <f t="shared" si="1"/>
        <v>21035486</v>
      </c>
    </row>
    <row r="13" spans="1:20" x14ac:dyDescent="0.25">
      <c r="A13" s="151"/>
      <c r="B13" s="150" t="s">
        <v>142</v>
      </c>
      <c r="C13" s="150" t="s">
        <v>143</v>
      </c>
      <c r="D13" s="150" t="s">
        <v>136</v>
      </c>
      <c r="E13" s="151"/>
      <c r="F13" s="150" t="s">
        <v>137</v>
      </c>
      <c r="G13" s="152">
        <f>IF('Data Summary'!N12="nd",'EDD 1'!P13,ROUND((100*'Data Summary'!N12/SUM('Data Summary'!$K$12:$X$12)),3))</f>
        <v>79.134</v>
      </c>
      <c r="H13" s="161" t="str">
        <f t="shared" si="0"/>
        <v/>
      </c>
      <c r="I13" s="151"/>
      <c r="J13" s="151"/>
      <c r="K13" s="151"/>
      <c r="L13" s="151"/>
      <c r="M13" s="151"/>
      <c r="N13" s="151"/>
      <c r="O13" s="151"/>
      <c r="P13" s="105">
        <v>5.0000000000000001E-3</v>
      </c>
      <c r="Q13" s="105">
        <v>5.0000000000000001E-3</v>
      </c>
      <c r="R13" s="105">
        <v>5.0000000000000001E-3</v>
      </c>
      <c r="S13" s="151"/>
      <c r="T13" s="150" t="str">
        <f t="shared" si="1"/>
        <v>21035486</v>
      </c>
    </row>
    <row r="14" spans="1:20" x14ac:dyDescent="0.25">
      <c r="A14" s="151"/>
      <c r="B14" s="150" t="s">
        <v>144</v>
      </c>
      <c r="C14" s="150" t="s">
        <v>145</v>
      </c>
      <c r="D14" s="150" t="s">
        <v>136</v>
      </c>
      <c r="E14" s="151"/>
      <c r="F14" s="150" t="s">
        <v>137</v>
      </c>
      <c r="G14" s="152">
        <f>IF('Data Summary'!O12="nd",'EDD 1'!P14,ROUND((100*'Data Summary'!O12/SUM('Data Summary'!$K$12:$X$12)),3))</f>
        <v>10.808</v>
      </c>
      <c r="H14" s="161" t="str">
        <f t="shared" si="0"/>
        <v/>
      </c>
      <c r="I14" s="151"/>
      <c r="J14" s="151"/>
      <c r="K14" s="151"/>
      <c r="L14" s="151"/>
      <c r="M14" s="151"/>
      <c r="N14" s="151"/>
      <c r="O14" s="151"/>
      <c r="P14" s="105">
        <v>5.0000000000000001E-3</v>
      </c>
      <c r="Q14" s="105">
        <v>5.0000000000000001E-3</v>
      </c>
      <c r="R14" s="105">
        <v>5.0000000000000001E-3</v>
      </c>
      <c r="S14" s="151"/>
      <c r="T14" s="150" t="str">
        <f t="shared" si="1"/>
        <v>21035486</v>
      </c>
    </row>
    <row r="15" spans="1:20" x14ac:dyDescent="0.25">
      <c r="A15" s="151"/>
      <c r="B15" s="150" t="s">
        <v>189</v>
      </c>
      <c r="C15" s="150" t="s">
        <v>190</v>
      </c>
      <c r="D15" s="150" t="s">
        <v>136</v>
      </c>
      <c r="E15" s="151"/>
      <c r="F15" s="150" t="s">
        <v>137</v>
      </c>
      <c r="G15" s="152">
        <f>IF('Data Summary'!V12="nd",'EDD 1'!P15,ROUND((100*'Data Summary'!V12/SUM('Data Summary'!$K$12:$X$12)),3))</f>
        <v>5.0000000000000001E-3</v>
      </c>
      <c r="H15" s="161" t="str">
        <f t="shared" si="0"/>
        <v>ND</v>
      </c>
      <c r="P15" s="105">
        <v>5.0000000000000001E-3</v>
      </c>
      <c r="Q15" s="105">
        <v>5.0000000000000001E-3</v>
      </c>
      <c r="R15" s="105">
        <v>5.0000000000000001E-3</v>
      </c>
      <c r="S15" s="151"/>
      <c r="T15" s="150" t="str">
        <f t="shared" si="1"/>
        <v>21035486</v>
      </c>
    </row>
    <row r="16" spans="1:20" x14ac:dyDescent="0.25">
      <c r="A16" s="151"/>
      <c r="B16" s="150" t="s">
        <v>146</v>
      </c>
      <c r="C16" s="150" t="s">
        <v>147</v>
      </c>
      <c r="D16" s="150" t="s">
        <v>136</v>
      </c>
      <c r="E16" s="151"/>
      <c r="F16" s="150" t="s">
        <v>137</v>
      </c>
      <c r="G16" s="152">
        <f>IF('Data Summary'!P12="nd",'EDD 1'!P16,ROUND((100*'Data Summary'!P12/SUM('Data Summary'!$K$12:$X$12)),3))</f>
        <v>5.18</v>
      </c>
      <c r="H16" s="161" t="str">
        <f t="shared" si="0"/>
        <v/>
      </c>
      <c r="I16" s="151"/>
      <c r="J16" s="151"/>
      <c r="K16" s="151"/>
      <c r="L16" s="151"/>
      <c r="M16" s="151"/>
      <c r="N16" s="151"/>
      <c r="O16" s="151"/>
      <c r="P16" s="105">
        <v>5.0000000000000001E-3</v>
      </c>
      <c r="Q16" s="105">
        <v>5.0000000000000001E-3</v>
      </c>
      <c r="R16" s="105">
        <v>5.0000000000000001E-3</v>
      </c>
      <c r="S16" s="151"/>
      <c r="T16" s="150" t="str">
        <f t="shared" si="1"/>
        <v>21035486</v>
      </c>
    </row>
    <row r="17" spans="1:20" x14ac:dyDescent="0.25">
      <c r="A17" s="151"/>
      <c r="B17" s="150" t="s">
        <v>148</v>
      </c>
      <c r="C17" s="150" t="s">
        <v>149</v>
      </c>
      <c r="D17" s="150" t="s">
        <v>136</v>
      </c>
      <c r="E17" s="151"/>
      <c r="F17" s="150" t="s">
        <v>137</v>
      </c>
      <c r="G17" s="152">
        <f>IF('Data Summary'!Q12="nd",'EDD 1'!P17,ROUND((100*'Data Summary'!Q12/SUM('Data Summary'!$K$12:$X$12)),3))</f>
        <v>0.65</v>
      </c>
      <c r="H17" s="161" t="str">
        <f t="shared" si="0"/>
        <v/>
      </c>
      <c r="I17" s="151"/>
      <c r="J17" s="151"/>
      <c r="K17" s="151"/>
      <c r="M17" s="151"/>
      <c r="N17" s="151"/>
      <c r="O17" s="151"/>
      <c r="P17" s="105">
        <v>5.0000000000000001E-3</v>
      </c>
      <c r="Q17" s="105">
        <v>5.0000000000000001E-3</v>
      </c>
      <c r="R17" s="105">
        <v>5.0000000000000001E-3</v>
      </c>
      <c r="S17" s="151"/>
      <c r="T17" s="150" t="str">
        <f t="shared" si="1"/>
        <v>21035486</v>
      </c>
    </row>
    <row r="18" spans="1:20" x14ac:dyDescent="0.25">
      <c r="A18" s="151"/>
      <c r="B18" s="150" t="s">
        <v>150</v>
      </c>
      <c r="C18" s="150" t="s">
        <v>151</v>
      </c>
      <c r="D18" s="150" t="s">
        <v>136</v>
      </c>
      <c r="E18" s="151"/>
      <c r="F18" s="150" t="s">
        <v>137</v>
      </c>
      <c r="G18" s="152">
        <f>IF('Data Summary'!R12="nd",'EDD 1'!P18,ROUND((100*'Data Summary'!R12/SUM('Data Summary'!$K$12:$X$12)),3))</f>
        <v>1.3420000000000001</v>
      </c>
      <c r="H18" s="161" t="str">
        <f t="shared" si="0"/>
        <v/>
      </c>
      <c r="I18" s="151"/>
      <c r="J18" s="151"/>
      <c r="K18" s="151"/>
      <c r="M18" s="151"/>
      <c r="N18" s="151"/>
      <c r="O18" s="151"/>
      <c r="P18" s="105">
        <v>5.0000000000000001E-3</v>
      </c>
      <c r="Q18" s="105">
        <v>5.0000000000000001E-3</v>
      </c>
      <c r="R18" s="105">
        <v>5.0000000000000001E-3</v>
      </c>
      <c r="S18" s="151"/>
      <c r="T18" s="150" t="str">
        <f t="shared" si="1"/>
        <v>21035486</v>
      </c>
    </row>
    <row r="19" spans="1:20" x14ac:dyDescent="0.25">
      <c r="A19" s="151"/>
      <c r="B19" s="150" t="s">
        <v>77</v>
      </c>
      <c r="C19" s="150" t="s">
        <v>152</v>
      </c>
      <c r="D19" s="150" t="s">
        <v>136</v>
      </c>
      <c r="E19" s="151"/>
      <c r="F19" s="150" t="s">
        <v>137</v>
      </c>
      <c r="G19" s="152">
        <f>IF('Data Summary'!S12="nd",'EDD 1'!P19,ROUND((100*'Data Summary'!S12/SUM('Data Summary'!$K$12:$X$12)),3))</f>
        <v>0.41</v>
      </c>
      <c r="H19" s="161" t="str">
        <f t="shared" si="0"/>
        <v/>
      </c>
      <c r="I19" s="151"/>
      <c r="J19" s="151"/>
      <c r="K19" s="151"/>
      <c r="L19" s="151"/>
      <c r="M19" s="151"/>
      <c r="N19" s="151"/>
      <c r="O19" s="151"/>
      <c r="P19" s="105">
        <v>5.0000000000000001E-3</v>
      </c>
      <c r="Q19" s="105">
        <v>5.0000000000000001E-3</v>
      </c>
      <c r="R19" s="105">
        <v>5.0000000000000001E-3</v>
      </c>
      <c r="S19" s="151"/>
      <c r="T19" s="150" t="str">
        <f t="shared" si="1"/>
        <v>21035486</v>
      </c>
    </row>
    <row r="20" spans="1:20" x14ac:dyDescent="0.25">
      <c r="A20" s="151"/>
      <c r="B20" s="150" t="s">
        <v>153</v>
      </c>
      <c r="C20" s="150" t="s">
        <v>154</v>
      </c>
      <c r="D20" s="150" t="s">
        <v>136</v>
      </c>
      <c r="E20" s="151"/>
      <c r="F20" s="150" t="s">
        <v>137</v>
      </c>
      <c r="G20" s="152">
        <f>IF('Data Summary'!T12="nd",'EDD 1'!P20,ROUND((100*'Data Summary'!T12/SUM('Data Summary'!$K$12:$X$12)),3))</f>
        <v>0.39300000000000002</v>
      </c>
      <c r="H20" s="161" t="str">
        <f t="shared" si="0"/>
        <v/>
      </c>
      <c r="I20" s="151"/>
      <c r="J20" s="151"/>
      <c r="K20" s="151"/>
      <c r="L20" s="151"/>
      <c r="M20" s="151"/>
      <c r="N20" s="151"/>
      <c r="O20" s="151"/>
      <c r="P20" s="105">
        <v>5.0000000000000001E-3</v>
      </c>
      <c r="Q20" s="105">
        <v>5.0000000000000001E-3</v>
      </c>
      <c r="R20" s="105">
        <v>5.0000000000000001E-3</v>
      </c>
      <c r="S20" s="151"/>
      <c r="T20" s="150" t="str">
        <f t="shared" si="1"/>
        <v>21035486</v>
      </c>
    </row>
    <row r="21" spans="1:20" x14ac:dyDescent="0.25">
      <c r="A21" s="147"/>
      <c r="B21" s="150" t="s">
        <v>155</v>
      </c>
      <c r="C21" s="150" t="s">
        <v>156</v>
      </c>
      <c r="D21" s="150" t="s">
        <v>136</v>
      </c>
      <c r="E21" s="151"/>
      <c r="F21" s="150" t="s">
        <v>137</v>
      </c>
      <c r="G21" s="152">
        <f>IF('Data Summary'!U12="nd",'EDD 1'!P21,ROUND((100*'Data Summary'!U12/SUM('Data Summary'!$K$12:$X$12)),3))</f>
        <v>0.44600000000000001</v>
      </c>
      <c r="H21" s="161" t="str">
        <f t="shared" si="0"/>
        <v/>
      </c>
      <c r="I21" s="108"/>
      <c r="J21" s="151"/>
      <c r="K21" s="151"/>
      <c r="M21" s="151"/>
      <c r="N21" s="151"/>
      <c r="O21" s="151"/>
      <c r="P21" s="105">
        <v>5.0000000000000001E-3</v>
      </c>
      <c r="Q21" s="105">
        <v>5.0000000000000001E-3</v>
      </c>
      <c r="R21" s="105">
        <v>5.0000000000000001E-3</v>
      </c>
      <c r="S21" s="151"/>
      <c r="T21" s="150" t="str">
        <f t="shared" si="1"/>
        <v>21035486</v>
      </c>
    </row>
    <row r="22" spans="1:20" x14ac:dyDescent="0.25">
      <c r="A22" s="147"/>
      <c r="B22" s="153" t="s">
        <v>157</v>
      </c>
      <c r="C22" s="153" t="s">
        <v>158</v>
      </c>
      <c r="D22" s="150" t="s">
        <v>136</v>
      </c>
      <c r="E22" s="151"/>
      <c r="F22" s="154" t="s">
        <v>159</v>
      </c>
      <c r="G22" s="155">
        <f>'Data Summary'!O19</f>
        <v>-48.6</v>
      </c>
      <c r="H22" s="152"/>
      <c r="I22" s="151"/>
      <c r="J22" s="151"/>
      <c r="K22" s="151"/>
      <c r="M22" s="151"/>
      <c r="N22" s="151"/>
      <c r="O22" s="151"/>
      <c r="P22" s="151"/>
      <c r="Q22" s="151"/>
      <c r="R22" s="151"/>
      <c r="S22" s="151"/>
      <c r="T22" s="150" t="str">
        <f t="shared" si="1"/>
        <v>21035486</v>
      </c>
    </row>
    <row r="23" spans="1:20" x14ac:dyDescent="0.25">
      <c r="A23" s="147"/>
      <c r="B23" s="153" t="s">
        <v>160</v>
      </c>
      <c r="C23" s="153" t="s">
        <v>161</v>
      </c>
      <c r="D23" s="150" t="s">
        <v>136</v>
      </c>
      <c r="E23" s="151"/>
      <c r="F23" s="154" t="s">
        <v>159</v>
      </c>
      <c r="G23" s="106">
        <f>'Data Summary'!W19</f>
        <v>-250</v>
      </c>
      <c r="H23" s="152"/>
      <c r="I23" s="151"/>
      <c r="J23" s="151"/>
      <c r="K23" s="151"/>
      <c r="M23" s="151"/>
      <c r="N23" s="151"/>
      <c r="O23" s="151"/>
      <c r="P23" s="151"/>
      <c r="Q23" s="151"/>
      <c r="R23" s="151"/>
      <c r="S23" s="151"/>
      <c r="T23" s="160" t="str">
        <f t="shared" si="1"/>
        <v>21035486</v>
      </c>
    </row>
    <row r="24" spans="1:20" x14ac:dyDescent="0.25">
      <c r="A24" s="147"/>
      <c r="B24" s="153" t="s">
        <v>162</v>
      </c>
      <c r="C24" s="154" t="s">
        <v>163</v>
      </c>
      <c r="D24" s="150" t="s">
        <v>136</v>
      </c>
      <c r="E24" s="147"/>
      <c r="F24" s="154" t="s">
        <v>159</v>
      </c>
      <c r="G24" s="155">
        <f>'Data Summary'!P19</f>
        <v>-33.799999999999997</v>
      </c>
      <c r="H24" s="152"/>
      <c r="I24" s="151"/>
      <c r="J24" s="151"/>
      <c r="K24" s="151"/>
      <c r="M24" s="151"/>
      <c r="N24" s="151"/>
      <c r="O24" s="151"/>
      <c r="P24" s="151"/>
      <c r="Q24" s="151"/>
      <c r="R24" s="151"/>
      <c r="S24" s="151"/>
      <c r="T24" s="160" t="str">
        <f t="shared" si="1"/>
        <v>21035486</v>
      </c>
    </row>
    <row r="25" spans="1:20" x14ac:dyDescent="0.25">
      <c r="B25" s="153" t="s">
        <v>164</v>
      </c>
      <c r="C25" s="154" t="s">
        <v>165</v>
      </c>
      <c r="D25" s="150" t="s">
        <v>136</v>
      </c>
      <c r="E25" s="147"/>
      <c r="F25" s="154" t="s">
        <v>159</v>
      </c>
      <c r="G25" s="155">
        <f>'Data Summary'!Q19</f>
        <v>-29.7</v>
      </c>
      <c r="H25" s="152"/>
      <c r="T25" s="160" t="str">
        <f t="shared" si="1"/>
        <v>21035486</v>
      </c>
    </row>
    <row r="26" spans="1:20" x14ac:dyDescent="0.25">
      <c r="B26" s="153" t="s">
        <v>166</v>
      </c>
      <c r="C26" s="154" t="s">
        <v>167</v>
      </c>
      <c r="D26" s="150" t="s">
        <v>136</v>
      </c>
      <c r="E26" s="147"/>
      <c r="F26" s="154" t="s">
        <v>159</v>
      </c>
      <c r="G26" s="155">
        <f>'Data Summary'!R19</f>
        <v>-31.9</v>
      </c>
      <c r="H26" s="152"/>
      <c r="K26" s="207" t="s">
        <v>219</v>
      </c>
      <c r="T26" s="160" t="str">
        <f t="shared" si="1"/>
        <v>21035486</v>
      </c>
    </row>
    <row r="27" spans="1:20" x14ac:dyDescent="0.25">
      <c r="B27" s="153" t="s">
        <v>168</v>
      </c>
      <c r="C27" s="154" t="s">
        <v>169</v>
      </c>
      <c r="D27" s="150" t="s">
        <v>136</v>
      </c>
      <c r="E27" s="147"/>
      <c r="F27" s="154" t="s">
        <v>159</v>
      </c>
      <c r="G27" s="155">
        <f>'Data Summary'!S19</f>
        <v>-28.3</v>
      </c>
      <c r="H27" s="152"/>
      <c r="K27" s="181"/>
      <c r="T27" s="160" t="str">
        <f t="shared" si="1"/>
        <v>21035486</v>
      </c>
    </row>
    <row r="28" spans="1:20" s="181" customFormat="1" x14ac:dyDescent="0.25">
      <c r="B28" s="162" t="s">
        <v>198</v>
      </c>
      <c r="C28" s="163" t="s">
        <v>199</v>
      </c>
      <c r="D28" s="160" t="s">
        <v>136</v>
      </c>
      <c r="E28" s="158"/>
      <c r="F28" s="163" t="s">
        <v>159</v>
      </c>
      <c r="G28" s="155">
        <f>'Data Summary'!T19</f>
        <v>-28.1</v>
      </c>
      <c r="H28" s="161"/>
      <c r="K28" s="207" t="s">
        <v>219</v>
      </c>
      <c r="T28" s="160" t="str">
        <f t="shared" si="1"/>
        <v>21035486</v>
      </c>
    </row>
    <row r="29" spans="1:20" s="181" customFormat="1" x14ac:dyDescent="0.25">
      <c r="B29" s="162" t="s">
        <v>200</v>
      </c>
      <c r="C29" s="163" t="s">
        <v>201</v>
      </c>
      <c r="D29" s="160" t="s">
        <v>136</v>
      </c>
      <c r="E29" s="158"/>
      <c r="F29" s="163" t="s">
        <v>159</v>
      </c>
      <c r="G29" s="155">
        <f>'Data Summary'!U19</f>
        <v>-28</v>
      </c>
      <c r="H29" s="161"/>
      <c r="K29" s="207" t="s">
        <v>219</v>
      </c>
      <c r="T29" s="160" t="str">
        <f t="shared" si="1"/>
        <v>21035486</v>
      </c>
    </row>
    <row r="30" spans="1:20" x14ac:dyDescent="0.25">
      <c r="B30" s="162" t="s">
        <v>191</v>
      </c>
      <c r="C30" s="163" t="s">
        <v>192</v>
      </c>
      <c r="D30" s="160" t="s">
        <v>136</v>
      </c>
      <c r="E30" s="158"/>
      <c r="F30" s="163" t="s">
        <v>193</v>
      </c>
      <c r="G30" s="164">
        <f>'Data Summary'!AG12</f>
        <v>1239.3199297132307</v>
      </c>
      <c r="H30" s="161"/>
      <c r="T30" s="160" t="str">
        <f t="shared" si="1"/>
        <v>21035486</v>
      </c>
    </row>
    <row r="31" spans="1:20" x14ac:dyDescent="0.25">
      <c r="B31" s="162" t="s">
        <v>194</v>
      </c>
      <c r="C31" s="163" t="s">
        <v>195</v>
      </c>
      <c r="D31" s="160" t="s">
        <v>136</v>
      </c>
      <c r="E31" s="158"/>
      <c r="F31" s="163" t="s">
        <v>205</v>
      </c>
      <c r="G31" s="168">
        <f>'Data Summary'!AF19</f>
        <v>0.7186367751912669</v>
      </c>
      <c r="H31" s="161"/>
      <c r="T31" s="160" t="str">
        <f t="shared" si="1"/>
        <v>21035486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44278.597222222219</v>
      </c>
      <c r="D4" s="151" t="s">
        <v>215</v>
      </c>
      <c r="E4" s="102" t="s">
        <v>211</v>
      </c>
      <c r="F4" s="157" t="s">
        <v>217</v>
      </c>
      <c r="G4" s="100" t="s">
        <v>98</v>
      </c>
      <c r="I4" s="100"/>
      <c r="J4" s="151" t="s">
        <v>208</v>
      </c>
      <c r="K4" s="156">
        <v>44278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0.153</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2.5790000000000002</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0.72899999999999998</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44.143000000000001</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24.259</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19.707999999999998</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2.415</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4.3410000000000002</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0.69399999999999995</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0.67600000000000005</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0.30399999999999999</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-44.9</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-245</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-30.8</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-27.3</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-29.4</v>
      </c>
      <c r="H26" s="161"/>
      <c r="I26" s="108"/>
      <c r="J26" s="151"/>
      <c r="K26" s="151"/>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-26.6</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v>
      </c>
      <c r="H28" s="161"/>
      <c r="I28" s="108"/>
      <c r="J28" s="151"/>
      <c r="K28" s="151"/>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v>
      </c>
      <c r="H29" s="161"/>
      <c r="I29" s="108"/>
      <c r="J29" s="151"/>
      <c r="K29" s="151"/>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2</v>
      </c>
      <c r="H30" s="161"/>
      <c r="I30" s="108"/>
      <c r="J30" s="151"/>
      <c r="K30" s="208" t="s">
        <v>219</v>
      </c>
      <c r="M30" s="151"/>
      <c r="N30" s="151"/>
      <c r="O30" s="151"/>
      <c r="P30" s="105"/>
      <c r="Q30" s="105"/>
      <c r="R30" s="105"/>
      <c r="S30" s="151"/>
      <c r="T30" s="160" t="s">
        <v>206</v>
      </c>
    </row>
    <row r="31" spans="1:20" x14ac:dyDescent="0.25">
      <c r="B31" s="162" t="s">
        <v>191</v>
      </c>
      <c r="C31" s="163" t="s">
        <v>192</v>
      </c>
      <c r="D31" s="160" t="s">
        <v>136</v>
      </c>
      <c r="E31" s="158"/>
      <c r="F31" s="163" t="s">
        <v>193</v>
      </c>
      <c r="G31" s="164">
        <v>1660.5259397805939</v>
      </c>
      <c r="H31" s="161"/>
      <c r="T31" s="160" t="s">
        <v>206</v>
      </c>
    </row>
    <row r="32" spans="1:20" x14ac:dyDescent="0.25">
      <c r="B32" s="162" t="s">
        <v>194</v>
      </c>
      <c r="C32" s="163" t="s">
        <v>195</v>
      </c>
      <c r="D32" s="160" t="s">
        <v>136</v>
      </c>
      <c r="E32" s="158"/>
      <c r="F32" s="163" t="s">
        <v>205</v>
      </c>
      <c r="G32" s="168">
        <v>1.0229318178672349</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2021-04-06T19:47:49Z</dcterms:modified>
</cp:coreProperties>
</file>