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State North Platte A11-35-2XRLNC (454279)\"/>
    </mc:Choice>
  </mc:AlternateContent>
  <xr:revisionPtr revIDLastSave="0" documentId="13_ncr:1_{6E03B5B5-81CA-4436-83A3-4AE679C79822}" xr6:coauthVersionLast="45" xr6:coauthVersionMax="46" xr10:uidLastSave="{00000000-0000-0000-0000-000000000000}"/>
  <bookViews>
    <workbookView xWindow="-108" yWindow="-108"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Cover!$A$1:$J$47</definedName>
    <definedName name="_xlnm.Print_Area" localSheetId="1">'Data Summary'!$A$1:$AG$23</definedName>
    <definedName name="_xlnm.Print_Area" localSheetId="3">'EDD 1'!$A$1:$T$22</definedName>
    <definedName name="_xlnm.Print_Area" localSheetId="2">InterpretivePlots!$A$1:$X$74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F19" i="2" l="1"/>
  <c r="AG20" i="2"/>
  <c r="AG19" i="2"/>
  <c r="AG12" i="2"/>
  <c r="C13" i="2"/>
  <c r="C12" i="2"/>
  <c r="Y12" i="2" l="1"/>
  <c r="Y13" i="2"/>
  <c r="C4" i="2" l="1"/>
  <c r="C5" i="2"/>
  <c r="F20" i="2"/>
  <c r="F19" i="2"/>
  <c r="E20" i="2"/>
  <c r="E19" i="2"/>
  <c r="D20" i="2"/>
  <c r="D19" i="2"/>
  <c r="C20" i="2"/>
  <c r="C19" i="2"/>
  <c r="B20" i="2"/>
  <c r="B19" i="2"/>
  <c r="A19" i="2" l="1"/>
  <c r="A20" i="2" l="1"/>
  <c r="AF20" i="2"/>
  <c r="AG13" i="2"/>
  <c r="M20" i="2" l="1"/>
  <c r="M19" i="2" l="1"/>
  <c r="J19" i="2" l="1"/>
  <c r="K19" i="2" s="1"/>
  <c r="J20" i="2"/>
  <c r="K20" i="2" s="1"/>
  <c r="Z12" i="2"/>
  <c r="AA12" i="2"/>
  <c r="AB12" i="2"/>
  <c r="AC12" i="2"/>
  <c r="AD12" i="2"/>
  <c r="AE12" i="2"/>
  <c r="AF12" i="2"/>
  <c r="Z13" i="2"/>
  <c r="AA13" i="2"/>
  <c r="AB13" i="2"/>
  <c r="AC13" i="2"/>
  <c r="AD13" i="2"/>
  <c r="AE13" i="2"/>
  <c r="AF13" i="2"/>
  <c r="AH12" i="2" l="1"/>
  <c r="AH13" i="2"/>
  <c r="L20" i="2"/>
  <c r="L19" i="2"/>
  <c r="C6" i="2"/>
</calcChain>
</file>

<file path=xl/sharedStrings.xml><?xml version="1.0" encoding="utf-8"?>
<sst xmlns="http://schemas.openxmlformats.org/spreadsheetml/2006/main" count="563" uniqueCount="222">
  <si>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</si>
  <si>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</si>
  <si>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</si>
  <si>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</si>
  <si>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</si>
  <si>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</si>
  <si>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</si>
  <si>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</si>
  <si>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</si>
  <si>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</si>
  <si>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</si>
  <si>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</si>
  <si>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</si>
  <si>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</si>
  <si>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</si>
  <si>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</si>
  <si>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</si>
  <si>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</si>
  <si>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</si>
  <si>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</si>
  <si>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</si>
  <si>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</si>
  <si>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</si>
  <si>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</si>
  <si>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</si>
  <si>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</si>
  <si>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</si>
  <si>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</si>
  <si>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</si>
  <si>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</si>
  <si>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</si>
  <si>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</si>
  <si>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</si>
  <si>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</si>
  <si>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</si>
  <si>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</si>
  <si>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</si>
  <si>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</si>
  <si>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</si>
  <si>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</si>
  <si>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</si>
  <si>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</si>
  <si>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</si>
  <si>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</si>
  <si>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</si>
  <si>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</si>
  <si>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</si>
  <si>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</si>
  <si>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</si>
  <si>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</si>
  <si>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</si>
  <si>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</si>
  <si>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</si>
  <si>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</si>
  <si>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</si>
  <si>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</si>
  <si>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</si>
  <si>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</si>
  <si>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</si>
  <si>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</si>
  <si>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</si>
  <si>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</si>
  <si>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</si>
  <si>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</si>
  <si>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</si>
  <si>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</si>
  <si>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</si>
  <si>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</si>
  <si>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</si>
  <si>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</si>
  <si>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</si>
  <si>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</si>
  <si>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</si>
  <si>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</si>
  <si>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</si>
  <si>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</si>
  <si>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</si>
  <si>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</si>
  <si>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</si>
  <si>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</si>
  <si>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</si>
  <si>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</si>
  <si>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</si>
  <si>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</si>
  <si>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</si>
  <si>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</si>
  <si>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</si>
  <si>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</si>
  <si>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</si>
  <si>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</si>
  <si>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</si>
  <si>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</si>
  <si>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</si>
  <si>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</si>
  <si>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</si>
  <si>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</si>
  <si>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</si>
  <si>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</si>
  <si>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</si>
  <si>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</si>
  <si>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</si>
  <si>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</si>
  <si>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</si>
  <si>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</si>
  <si>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</si>
  <si>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</si>
  <si>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</si>
  <si>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</si>
  <si>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</si>
  <si>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</si>
  <si>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</si>
  <si>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</si>
  <si>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</si>
  <si>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</si>
  <si>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</si>
  <si>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</si>
  <si>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</si>
  <si>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</si>
  <si>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</si>
  <si>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</si>
  <si>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</si>
  <si>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</si>
  <si>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</si>
  <si>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</si>
  <si>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</si>
  <si>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</si>
  <si>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</si>
  <si>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</si>
  <si>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</si>
  <si>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</si>
  <si>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</si>
  <si>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</si>
  <si>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</si>
  <si>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</si>
  <si>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</si>
  <si>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</si>
  <si>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</si>
  <si>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</si>
  <si>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</si>
  <si>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</si>
  <si>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</si>
  <si>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</si>
  <si>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</si>
  <si>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</si>
  <si>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</si>
  <si>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</si>
  <si>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</si>
  <si>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</si>
  <si>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</si>
  <si>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</si>
  <si>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</si>
  <si>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</si>
  <si>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</si>
  <si>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</si>
  <si>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</si>
  <si>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</si>
  <si>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</si>
  <si>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</si>
  <si>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</si>
  <si>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</si>
  <si>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</si>
  <si>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</si>
  <si>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</si>
  <si>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</si>
  <si>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</si>
  <si>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</si>
  <si>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</si>
  <si>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</si>
  <si>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</si>
  <si>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</si>
  <si>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</si>
  <si>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</si>
  <si>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</si>
  <si>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</si>
  <si>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</si>
  <si>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</si>
  <si>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</si>
  <si>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</si>
  <si>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</si>
  <si>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</si>
  <si>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</si>
  <si>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</si>
  <si>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</si>
  <si>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</si>
  <si>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</si>
  <si>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</si>
  <si>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</si>
  <si>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</si>
  <si>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</si>
  <si>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</si>
  <si>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</si>
  <si>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</si>
  <si>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</si>
  <si>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</si>
  <si>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</si>
  <si>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</si>
  <si>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</si>
  <si>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</si>
  <si>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</si>
  <si>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</si>
  <si>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</si>
  <si>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</si>
  <si>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</si>
  <si>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</si>
  <si>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</si>
  <si>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</si>
  <si>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</si>
  <si>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</si>
  <si>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 xml:space="preserve"> Bradenhead Gas</t>
  </si>
  <si>
    <t xml:space="preserve"> Production Gas</t>
  </si>
  <si>
    <t>21025251</t>
  </si>
  <si>
    <t>DIG-024725</t>
  </si>
  <si>
    <t>WSP</t>
  </si>
  <si>
    <t>STATE NORTH PLATTE A11-35-2XRLNC (454279)</t>
  </si>
  <si>
    <t>nd</t>
  </si>
  <si>
    <t>05-123-46471</t>
  </si>
  <si>
    <t>20104751</t>
  </si>
  <si>
    <t>DIG-023988</t>
  </si>
  <si>
    <t/>
  </si>
  <si>
    <t>ND</t>
  </si>
  <si>
    <t>Low Signal</t>
  </si>
  <si>
    <t>123-46471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</si>
</sst>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5"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
      <sz val="11"/>
      <color theme="1"/>
      <name val="Times New Roman"/>
      <family val="1"/>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auto="1"/>
      </left>
      <right style="thin">
        <color auto="1"/>
      </right>
      <top style="thin">
        <color auto="1"/>
      </top>
      <bottom style="thin">
        <color auto="1"/>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4" fontId="32" fillId="34" borderId="46"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49" fontId="39" fillId="37" borderId="0" xfId="0" applyNumberFormat="1" applyFont="1" applyFill="1" applyAlignment="1">
      <alignment horizontal="left" vertical="center"/>
    </xf>
    <xf numFmtId="14" fontId="32" fillId="0" borderId="31" xfId="0" applyNumberFormat="1" applyFont="1" applyBorder="1" applyAlignment="1">
      <alignment horizontal="center"/>
    </xf>
    <xf numFmtId="1" fontId="32" fillId="0" borderId="32" xfId="0" applyNumberFormat="1" applyFont="1" applyBorder="1" applyAlignment="1">
      <alignment horizontal="center"/>
    </xf>
    <xf numFmtId="1" fontId="32" fillId="0" borderId="33" xfId="0" applyNumberFormat="1" applyFont="1" applyBorder="1" applyAlignment="1">
      <alignment horizontal="center"/>
    </xf>
    <xf numFmtId="164" fontId="33" fillId="0" borderId="32" xfId="0" applyNumberFormat="1" applyFont="1" applyBorder="1" applyAlignment="1">
      <alignment horizontal="center"/>
    </xf>
    <xf numFmtId="164" fontId="73" fillId="0" borderId="32" xfId="55" applyNumberFormat="1" applyFont="1" applyFill="1" applyBorder="1" applyAlignment="1">
      <alignment horizontal="center"/>
    </xf>
    <xf numFmtId="164" fontId="73" fillId="0" borderId="32" xfId="0" applyNumberFormat="1" applyFont="1" applyBorder="1" applyAlignment="1">
      <alignment horizontal="center"/>
    </xf>
    <xf numFmtId="1" fontId="33" fillId="0" borderId="32" xfId="0" applyNumberFormat="1" applyFont="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74" fillId="0" borderId="47" xfId="0" applyFont="1" applyBorder="1" applyAlignment="1">
      <alignment horizontal="center" wrapText="1"/>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6">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STATE NORTH PLATTE A11-35-2XRLNC (454279)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-51.4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STATE NORTH PLATTE A11-35-2XRLNC (454279)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-50.4</c:v>
                </c:pt>
                <c:pt idx="1">
                  <c:v>-35</c:v>
                </c:pt>
                <c:pt idx="2">
                  <c:v>-30.8</c:v>
                </c:pt>
                <c:pt idx="3">
                  <c:v>-32.4</c:v>
                </c:pt>
                <c:pt idx="4">
                  <c:v>-29.6</c:v>
                </c:pt>
                <c:pt idx="5">
                  <c:v>-27.6</c:v>
                </c:pt>
                <c:pt idx="6">
                  <c:v>-28.4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STATE NORTH PLATTE A11-35-2XRLNC (454279)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94.503326386748782</c:v>
                </c:pt>
                <c:pt idx="1">
                  <c:v>4.2837870164239682</c:v>
                </c:pt>
                <c:pt idx="2">
                  <c:v>1.2128865968272717</c:v>
                </c:pt>
                <c:pt idx="3">
                  <c:v>#N/A</c:v>
                </c:pt>
                <c:pt idx="4">
                  <c:v>#N/A</c:v>
                </c:pt>
                <c:pt idx="5">
                  <c:v>#N/A</c:v>
                </c:pt>
                <c:pt idx="6">
                  <c:v>#N/A</c:v>
                </c:pt>
                <c:pt idx="7">
                  <c:v>#N/A</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STATE NORTH PLATTE A11-35-2XRLNC (454279)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72.685532910721619</c:v>
                </c:pt>
                <c:pt idx="1">
                  <c:v>14.266232591557525</c:v>
                </c:pt>
                <c:pt idx="2">
                  <c:v>7.881967238963119</c:v>
                </c:pt>
                <c:pt idx="3">
                  <c:v>0.8779846658897974</c:v>
                </c:pt>
                <c:pt idx="4">
                  <c:v>2.5370893231202523</c:v>
                </c:pt>
                <c:pt idx="5">
                  <c:v>0.51439242801868312</c:v>
                </c:pt>
                <c:pt idx="6">
                  <c:v>0.6612954879158065</c:v>
                </c:pt>
                <c:pt idx="7">
                  <c:v>0.57550535381318957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STATE NORTH PLATTE A11-35-2XRLNC (454279)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5.4966736132512395</c:v>
                </c:pt>
              </c:numCache>
            </c:numRef>
          </c:xVal>
          <c:yVal>
            <c:numRef>
              <c:f>'Data Summary'!$O$19</c:f>
              <c:numCache>
                <c:formatCode>0.0</c:formatCode>
                <c:ptCount val="1"/>
                <c:pt idx="0">
                  <c:v>-51.4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STATE NORTH PLATTE A11-35-2XRLNC (454279) Production Gas</c:v>
                </c:pt>
              </c:strCache>
            </c:strRef>
          </c:tx>
          <c:spPr>
            <a:ln w="28575">
              <a:noFill/>
            </a:ln>
          </c:spPr>
          <c:marker>
            <c:spPr>
              <a:ln>
                <a:solidFill>
                  <a:schemeClr val="tx1"/>
                </a:solidFill>
              </a:ln>
            </c:spPr>
          </c:marker>
          <c:xVal>
            <c:numRef>
              <c:f>'Data Summary'!$K$20</c:f>
              <c:numCache>
                <c:formatCode>0.0</c:formatCode>
                <c:ptCount val="1"/>
                <c:pt idx="0">
                  <c:v>27.314467089278374</c:v>
                </c:pt>
              </c:numCache>
            </c:numRef>
          </c:xVal>
          <c:yVal>
            <c:numRef>
              <c:f>'Data Summary'!$O$20</c:f>
              <c:numCache>
                <c:formatCode>0.0</c:formatCode>
                <c:ptCount val="1"/>
                <c:pt idx="0">
                  <c:v>-50.4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STATE NORTH PLATTE A11-35-2XRLNC (454279)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STATE NORTH PLATTE A11-35-2XRLNC (454279)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-35</c:v>
                </c:pt>
              </c:numCache>
            </c:numRef>
          </c:xVal>
          <c:yVal>
            <c:numRef>
              <c:f>'Data Summary'!$Q$20</c:f>
              <c:numCache>
                <c:formatCode>0.0</c:formatCode>
                <c:ptCount val="1"/>
                <c:pt idx="0">
                  <c:v>-30.8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684967902360962"/>
          <c:y val="3.6093832020997377E-2"/>
          <c:w val="0.7762436039980769"/>
          <c:h val="0.86029924751645515"/>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STATE NORTH PLATTE A11-35-2XRLNC (454279) Bradenhead Gas</c:v>
                </c:pt>
              </c:strCache>
            </c:strRef>
          </c:tx>
          <c:spPr>
            <a:ln>
              <a:noFill/>
            </a:ln>
          </c:spPr>
          <c:marker>
            <c:symbol val="diamond"/>
            <c:size val="8"/>
            <c:spPr>
              <a:ln>
                <a:solidFill>
                  <a:schemeClr val="tx1"/>
                </a:solidFill>
              </a:ln>
            </c:spPr>
          </c:marker>
          <c:xVal>
            <c:numRef>
              <c:f>'Data Summary'!$M$19</c:f>
              <c:numCache>
                <c:formatCode>0.0</c:formatCode>
                <c:ptCount val="1"/>
                <c:pt idx="0">
                  <c:v>81.447938877043342</c:v>
                </c:pt>
              </c:numCache>
            </c:numRef>
          </c:xVal>
          <c:yVal>
            <c:numRef>
              <c:f>'Data Summary'!$K$19</c:f>
              <c:numCache>
                <c:formatCode>0.0</c:formatCode>
                <c:ptCount val="1"/>
                <c:pt idx="0">
                  <c:v>5.4966736132512395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STATE NORTH PLATTE A11-35-2XRLNC (454279)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6.9713504156987964</c:v>
                </c:pt>
              </c:numCache>
            </c:numRef>
          </c:xVal>
          <c:yVal>
            <c:numRef>
              <c:f>'Data Summary'!$K$20</c:f>
              <c:numCache>
                <c:formatCode>0.0</c:formatCode>
                <c:ptCount val="1"/>
                <c:pt idx="0">
                  <c:v>27.314467089278374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057298289486751"/>
          <c:y val="6.0082673154562186E-2"/>
          <c:w val="0.80310109473495306"/>
          <c:h val="0.84662512280093738"/>
        </c:manualLayout>
      </c:layout>
      <c:scatterChart>
        <c:scatterStyle val="lineMarker"/>
        <c:varyColors val="0"/>
        <c:ser>
          <c:idx val="0"/>
          <c:order val="0"/>
          <c:tx>
            <c:strRef>
              <c:f>'Data Summary'!$C$19</c:f>
              <c:strCache>
                <c:ptCount val="1"/>
                <c:pt idx="0">
                  <c:v>STATE NORTH PLATTE A11-35-2XRLNC (454279) Bradenhead Gas</c:v>
                </c:pt>
              </c:strCache>
            </c:strRef>
          </c:tx>
          <c:spPr>
            <a:ln w="28575">
              <a:noFill/>
            </a:ln>
          </c:spPr>
          <c:marker>
            <c:symbol val="diamond"/>
            <c:size val="8"/>
            <c:spPr>
              <a:ln>
                <a:solidFill>
                  <a:schemeClr val="tx1"/>
                </a:solidFill>
              </a:ln>
            </c:spPr>
          </c:marker>
          <c:xVal>
            <c:numRef>
              <c:f>'Data Summary'!$W$19</c:f>
              <c:numCache>
                <c:formatCode>0</c:formatCode>
                <c:ptCount val="1"/>
                <c:pt idx="0">
                  <c:v>-301</c:v>
                </c:pt>
              </c:numCache>
            </c:numRef>
          </c:xVal>
          <c:yVal>
            <c:numRef>
              <c:f>'Data Summary'!$O$19</c:f>
              <c:numCache>
                <c:formatCode>0.0</c:formatCode>
                <c:ptCount val="1"/>
                <c:pt idx="0">
                  <c:v>-51.4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STATE NORTH PLATTE A11-35-2XRLNC (454279) Production Gas</c:v>
                </c:pt>
              </c:strCache>
            </c:strRef>
          </c:tx>
          <c:spPr>
            <a:ln w="28575">
              <a:noFill/>
            </a:ln>
          </c:spPr>
          <c:marker>
            <c:spPr>
              <a:ln>
                <a:solidFill>
                  <a:schemeClr val="tx1"/>
                </a:solidFill>
              </a:ln>
            </c:spPr>
          </c:marker>
          <c:xVal>
            <c:numRef>
              <c:f>'Data Summary'!$W$20</c:f>
              <c:numCache>
                <c:formatCode>0</c:formatCode>
                <c:ptCount val="1"/>
                <c:pt idx="0">
                  <c:v>-283</c:v>
                </c:pt>
              </c:numCache>
            </c:numRef>
          </c:xVal>
          <c:yVal>
            <c:numRef>
              <c:f>'Data Summary'!$O$20</c:f>
              <c:numCache>
                <c:formatCode>0.0</c:formatCode>
                <c:ptCount val="1"/>
                <c:pt idx="0">
                  <c:v>-50.4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STATE NORTH PLATTE A11-35-2XRLNC (454279)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-51.4</c:v>
                </c:pt>
              </c:numCache>
            </c:numRef>
          </c:xVal>
          <c:yVal>
            <c:numRef>
              <c:f>'Data Summary'!$L$19</c:f>
              <c:numCache>
                <c:formatCode>0.0</c:formatCode>
                <c:ptCount val="1"/>
                <c:pt idx="0">
                  <c:v>17.192821156221207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STATE NORTH PLATTE A11-35-2XRLNC (454279) Production Gas</c:v>
                </c:pt>
              </c:strCache>
            </c:strRef>
          </c:tx>
          <c:spPr>
            <a:ln w="28575">
              <a:noFill/>
            </a:ln>
          </c:spPr>
          <c:marker>
            <c:spPr>
              <a:ln>
                <a:solidFill>
                  <a:schemeClr val="tx1"/>
                </a:solidFill>
              </a:ln>
            </c:spPr>
          </c:marker>
          <c:xVal>
            <c:numRef>
              <c:f>'Data Summary'!$O$20</c:f>
              <c:numCache>
                <c:formatCode>0.0</c:formatCode>
                <c:ptCount val="1"/>
                <c:pt idx="0">
                  <c:v>-50.4</c:v>
                </c:pt>
              </c:numCache>
            </c:numRef>
          </c:xVal>
          <c:yVal>
            <c:numRef>
              <c:f>'Data Summary'!$L$20</c:f>
              <c:numCache>
                <c:formatCode>0.0</c:formatCode>
                <c:ptCount val="1"/>
                <c:pt idx="0">
                  <c:v>3.2817806172472563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59523</xdr:rowOff>
    </xdr:from>
    <xdr:to>
      <xdr:col>10</xdr:col>
      <xdr:colOff>1100</xdr:colOff>
      <xdr:row>46</xdr:row>
      <xdr:rowOff>59523</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8632023"/>
          <a:ext cx="6695814"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76307</xdr:colOff>
      <xdr:row>30</xdr:row>
      <xdr:rowOff>184631</xdr:rowOff>
    </xdr:from>
    <xdr:to>
      <xdr:col>9</xdr:col>
      <xdr:colOff>569365</xdr:colOff>
      <xdr:row>44</xdr:row>
      <xdr:rowOff>5336</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76307" y="5899631"/>
          <a:ext cx="652555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xdr:colOff>
      <xdr:row>43</xdr:row>
      <xdr:rowOff>0</xdr:rowOff>
    </xdr:from>
    <xdr:to>
      <xdr:col>5</xdr:col>
      <xdr:colOff>381001</xdr:colOff>
      <xdr:row>73</xdr:row>
      <xdr:rowOff>12700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149164" cy="5724712"/>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5511800"/>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0.62932</cdr:y>
    </cdr:from>
    <cdr:to>
      <cdr:x>0.9357</cdr:x>
      <cdr:y>0.66057</cdr:y>
    </cdr:to>
    <cdr:sp macro="" textlink="">
      <cdr:nvSpPr>
        <cdr:cNvPr id="2" name="TextBox 1"/>
        <cdr:cNvSpPr txBox="1"/>
      </cdr:nvSpPr>
      <cdr:spPr>
        <a:xfrm xmlns:a="http://schemas.openxmlformats.org/drawingml/2006/main">
          <a:off x="3966616" y="383633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0.46896</cdr:x>
      <cdr:y>0.35654</cdr:y>
    </cdr:from>
    <cdr:to>
      <cdr:x>0.56202</cdr:x>
      <cdr:y>0.40847</cdr:y>
    </cdr:to>
    <cdr:sp macro="" textlink="">
      <cdr:nvSpPr>
        <cdr:cNvPr id="5" name="TextBox 1"/>
        <cdr:cNvSpPr txBox="1"/>
      </cdr:nvSpPr>
      <cdr:spPr>
        <a:xfrm xmlns:a="http://schemas.openxmlformats.org/drawingml/2006/main">
          <a:off x="2182362" y="217347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0.32899</cdr:x>
      <cdr:y>0.29831</cdr:y>
    </cdr:from>
    <cdr:to>
      <cdr:x>0.42205</cdr:x>
      <cdr:y>0.35024</cdr:y>
    </cdr:to>
    <cdr:sp macro="" textlink="">
      <cdr:nvSpPr>
        <cdr:cNvPr id="6" name="TextBox 1"/>
        <cdr:cNvSpPr txBox="1"/>
      </cdr:nvSpPr>
      <cdr:spPr>
        <a:xfrm xmlns:a="http://schemas.openxmlformats.org/drawingml/2006/main">
          <a:off x="1531001" y="181849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0.27015</cdr:y>
    </cdr:from>
    <cdr:to>
      <cdr:x>0.33169</cdr:x>
      <cdr:y>0.32208</cdr:y>
    </cdr:to>
    <cdr:sp macro="" textlink="">
      <cdr:nvSpPr>
        <cdr:cNvPr id="8" name="TextBox 1"/>
        <cdr:cNvSpPr txBox="1"/>
      </cdr:nvSpPr>
      <cdr:spPr>
        <a:xfrm xmlns:a="http://schemas.openxmlformats.org/drawingml/2006/main">
          <a:off x="1110517" y="164686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496449</xdr:colOff>
      <xdr:row>40</xdr:row>
      <xdr:rowOff>116416</xdr:rowOff>
    </xdr:to>
    <xdr:pic>
      <xdr:nvPicPr>
        <xdr:cNvPr id="4" name="Picture 3">
          <a:extLst>
            <a:ext uri="{FF2B5EF4-FFF2-40B4-BE49-F238E27FC236}">
              <a16:creationId xmlns:a16="http://schemas.microsoft.com/office/drawing/2014/main" id="{55BF3B85-3575-4BAE-83AF-A9E27E078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6020949" cy="73130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topLeftCell="A22"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188" t="s">
        <v>210</v>
      </c>
      <c r="E21" s="43"/>
      <c r="F21" s="37"/>
      <c r="G21" s="37"/>
      <c r="H21" s="37"/>
      <c r="I21" s="37"/>
      <c r="J21" s="36"/>
    </row>
    <row r="22" spans="1:10" ht="15" customHeight="1" x14ac:dyDescent="0.3">
      <c r="A22" s="36"/>
      <c r="B22" s="43" t="s">
        <v>45</v>
      </c>
      <c r="C22" s="44"/>
      <c r="D22" s="188" t="s">
        <v>211</v>
      </c>
      <c r="E22" s="43"/>
      <c r="F22" s="37"/>
      <c r="G22" s="37"/>
      <c r="H22" s="37"/>
      <c r="I22" s="37"/>
      <c r="J22" s="36"/>
    </row>
    <row r="23" spans="1:10" ht="15" customHeight="1" x14ac:dyDescent="0.3">
      <c r="A23" s="36"/>
      <c r="B23" s="43" t="s">
        <v>49</v>
      </c>
      <c r="C23" s="44"/>
      <c r="D23" s="188" t="s">
        <v>212</v>
      </c>
      <c r="E23" s="43"/>
      <c r="F23" s="45"/>
      <c r="G23" s="37"/>
      <c r="H23" s="37"/>
      <c r="I23" s="37"/>
      <c r="J23" s="36"/>
    </row>
    <row r="24" spans="1:10" ht="15" customHeight="1" x14ac:dyDescent="0.3">
      <c r="A24" s="36"/>
      <c r="B24" s="43" t="s">
        <v>50</v>
      </c>
      <c r="C24" s="44"/>
      <c r="D24" s="188" t="s">
        <v>213</v>
      </c>
      <c r="E24" s="43"/>
      <c r="F24" s="45"/>
      <c r="G24" s="37"/>
      <c r="H24" s="37"/>
      <c r="I24" s="37"/>
      <c r="J24" s="36"/>
    </row>
    <row r="25" spans="1:10" ht="15" customHeight="1" x14ac:dyDescent="0.3">
      <c r="A25" s="36"/>
      <c r="B25" s="43" t="s">
        <v>206</v>
      </c>
      <c r="C25" s="46"/>
      <c r="D25" s="188" t="s">
        <v>215</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1" activePane="bottomRight" state="frozen"/>
      <selection pane="topRight" activeCell="C1" sqref="C1"/>
      <selection pane="bottomLeft" activeCell="A12" sqref="A12"/>
      <selection pane="bottomRight" activeCell="R22" sqref="R22"/>
    </sheetView>
  </sheetViews>
  <sheetFormatPr defaultColWidth="10.77734375" defaultRowHeight="15" customHeight="1" x14ac:dyDescent="0.3"/>
  <cols>
    <col min="1" max="1" width="10.77734375" style="25" customWidth="1"/>
    <col min="2" max="2" width="12.21875" style="25" bestFit="1" customWidth="1"/>
    <col min="3" max="3" width="55" style="25" bestFit="1" customWidth="1"/>
    <col min="4" max="4" width="17.44140625" style="25" bestFit="1" customWidth="1"/>
    <col min="5" max="5" width="9.44140625" style="25" customWidth="1"/>
    <col min="6" max="6" width="15.5546875" style="25" customWidth="1"/>
    <col min="7" max="7" width="10.77734375" style="25" hidden="1" customWidth="1"/>
    <col min="8" max="8" width="19.44140625" style="25" hidden="1" customWidth="1"/>
    <col min="9" max="9" width="24.21875" style="25" hidden="1" customWidth="1"/>
    <col min="10" max="10" width="10.77734375" style="25" customWidth="1"/>
    <col min="11" max="11" width="13" style="25" customWidth="1"/>
    <col min="12" max="12" width="13.77734375" style="25" bestFit="1" customWidth="1"/>
    <col min="13" max="13" width="18.5546875" style="25" customWidth="1"/>
    <col min="14" max="14" width="14.44140625" style="25" customWidth="1"/>
    <col min="15" max="15" width="12.77734375" style="25" customWidth="1"/>
    <col min="16" max="21" width="10.77734375" style="25" customWidth="1"/>
    <col min="22" max="22" width="11.5546875" style="25" customWidth="1"/>
    <col min="23" max="23" width="13" style="25" bestFit="1" customWidth="1"/>
    <col min="24" max="25" width="10.77734375" style="25" customWidth="1"/>
    <col min="26" max="27" width="12.5546875" style="25" customWidth="1"/>
    <col min="28" max="30" width="10.77734375" style="25" customWidth="1"/>
    <col min="31" max="31" width="13.21875" style="25" customWidth="1"/>
    <col min="32" max="32" width="23.21875" style="25" bestFit="1" customWidth="1"/>
    <col min="33" max="33" width="18.77734375" style="25" customWidth="1"/>
    <col min="34" max="34" width="17" style="25" customWidth="1"/>
    <col min="35" max="35" width="21.5546875" style="25" customWidth="1"/>
    <col min="36" max="36" width="11.21875" style="25" customWidth="1"/>
    <col min="37" max="43" width="10.77734375" style="25" customWidth="1"/>
    <col min="44" max="44" width="28" style="25" customWidth="1"/>
    <col min="45" max="84" width="10.77734375" style="21" hidden="1" customWidth="1"/>
    <col min="85" max="85" width="17.21875" style="16" customWidth="1"/>
    <col min="86" max="16384" width="10.7773437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STATE NORTH PLATTE A11-35-2XRLNC (454279)</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21025251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DIG-024725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
        <v>216</v>
      </c>
      <c r="B12" s="172" t="s">
        <v>217</v>
      </c>
      <c r="C12" s="173" t="str">
        <f>Cover!D24&amp;D12</f>
        <v>STATE NORTH PLATTE A11-35-2XRLNC (454279) Bradenhead Gas</v>
      </c>
      <c r="D12" s="159" t="s">
        <v>208</v>
      </c>
      <c r="E12" s="175">
        <v>44133</v>
      </c>
      <c r="F12" s="184">
        <v>0.46319444444444446</v>
      </c>
      <c r="G12" s="95"/>
      <c r="H12" s="95"/>
      <c r="I12" s="114"/>
      <c r="J12" s="179">
        <v>44137</v>
      </c>
      <c r="K12" s="177">
        <v>283734</v>
      </c>
      <c r="L12" s="177">
        <v>54339</v>
      </c>
      <c r="M12" s="177">
        <v>86</v>
      </c>
      <c r="N12" s="177">
        <v>8770.23</v>
      </c>
      <c r="O12" s="177">
        <v>397.55</v>
      </c>
      <c r="P12" s="177">
        <v>112.56</v>
      </c>
      <c r="Q12" s="177" t="s">
        <v>214</v>
      </c>
      <c r="R12" s="177" t="s">
        <v>214</v>
      </c>
      <c r="S12" s="177" t="s">
        <v>214</v>
      </c>
      <c r="T12" s="177" t="s">
        <v>214</v>
      </c>
      <c r="U12" s="177" t="s">
        <v>214</v>
      </c>
      <c r="V12" s="177" t="s">
        <v>214</v>
      </c>
      <c r="W12" s="177" t="s">
        <v>214</v>
      </c>
      <c r="X12" s="178">
        <v>684125.97</v>
      </c>
      <c r="Y12" s="166">
        <f t="shared" ref="Y12:AF13" si="0">IF(N12="nd",NA(),100*N12/SUM($N12:$U12))</f>
        <v>94.503326386748782</v>
      </c>
      <c r="Z12" s="97">
        <f t="shared" si="0"/>
        <v>4.2837870164239682</v>
      </c>
      <c r="AA12" s="97">
        <f t="shared" si="0"/>
        <v>1.2128865968272717</v>
      </c>
      <c r="AB12" s="97" t="e">
        <f t="shared" si="0"/>
        <v>#N/A</v>
      </c>
      <c r="AC12" s="97" t="e">
        <f t="shared" si="0"/>
        <v>#N/A</v>
      </c>
      <c r="AD12" s="97" t="e">
        <f t="shared" si="0"/>
        <v>#N/A</v>
      </c>
      <c r="AE12" s="97" t="e">
        <f t="shared" si="0"/>
        <v>#N/A</v>
      </c>
      <c r="AF12" s="140" t="e">
        <f t="shared" si="0"/>
        <v>#N/A</v>
      </c>
      <c r="AG12" s="138">
        <f>(K12/SUM(K12:U12))+(L12/SUM(K12:U12))+(N12/SUM(K12:U12)*1010)+(O12/SUM(K12:U12)*1769.7)+(P12/SUM(K12:U12)*2516.1)</f>
        <v>29.308027556695222</v>
      </c>
      <c r="AH12" s="116">
        <f>(Y12*1010+Z12*1769.7+AA12*2516.1)/100</f>
        <v>1060.8112149985886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
        <v>210</v>
      </c>
      <c r="B13" s="171" t="s">
        <v>211</v>
      </c>
      <c r="C13" s="174" t="str">
        <f>Cover!D24&amp;D13</f>
        <v>STATE NORTH PLATTE A11-35-2XRLNC (454279) Production Gas</v>
      </c>
      <c r="D13" s="165" t="s">
        <v>209</v>
      </c>
      <c r="E13" s="176">
        <v>44231</v>
      </c>
      <c r="F13" s="185">
        <v>0.44791666666666669</v>
      </c>
      <c r="G13" s="110"/>
      <c r="H13" s="110"/>
      <c r="I13" s="115"/>
      <c r="J13" s="189">
        <v>44233</v>
      </c>
      <c r="K13" s="190">
        <v>8320.6200000000008</v>
      </c>
      <c r="L13" s="190">
        <v>1748.11</v>
      </c>
      <c r="M13" s="190">
        <v>22886.78</v>
      </c>
      <c r="N13" s="190">
        <v>682255.05</v>
      </c>
      <c r="O13" s="190">
        <v>133908.48000000001</v>
      </c>
      <c r="P13" s="190">
        <v>73983.25</v>
      </c>
      <c r="Q13" s="190">
        <v>8241.11</v>
      </c>
      <c r="R13" s="190">
        <v>23814.12</v>
      </c>
      <c r="S13" s="190">
        <v>4828.29</v>
      </c>
      <c r="T13" s="190">
        <v>6207.18</v>
      </c>
      <c r="U13" s="190">
        <v>5401.92</v>
      </c>
      <c r="V13" s="190" t="s">
        <v>214</v>
      </c>
      <c r="W13" s="190" t="s">
        <v>214</v>
      </c>
      <c r="X13" s="191" t="s">
        <v>214</v>
      </c>
      <c r="Y13" s="167">
        <f t="shared" si="0"/>
        <v>72.685532910721619</v>
      </c>
      <c r="Z13" s="113">
        <f t="shared" si="0"/>
        <v>14.266232591557525</v>
      </c>
      <c r="AA13" s="113">
        <f t="shared" si="0"/>
        <v>7.881967238963119</v>
      </c>
      <c r="AB13" s="113">
        <f t="shared" si="0"/>
        <v>0.8779846658897974</v>
      </c>
      <c r="AC13" s="113">
        <f t="shared" si="0"/>
        <v>2.5370893231202523</v>
      </c>
      <c r="AD13" s="113">
        <f t="shared" si="0"/>
        <v>0.51439242801868312</v>
      </c>
      <c r="AE13" s="113">
        <f t="shared" si="0"/>
        <v>0.6612954879158065</v>
      </c>
      <c r="AF13" s="141">
        <f t="shared" si="0"/>
        <v>0.57550535381318957</v>
      </c>
      <c r="AG13" s="139">
        <f>(K13/SUM(K13:U13))+(L13/SUM(K13:U13))+(M13/SUM(K13:U13))+(N13/SUM(K13:U13)*1010)+(O13/SUM(K13:U13)*1769.7)+(P13/SUM(K13:U13)*2516.1)+(Q13/SUM(K13:U13)*3251.9)+(R13/SUM(K13:U13)*3262.3)+(S13/SUM(K13:U13)*4000.9)+(T13/SUM(K13:U13)*4008.7)+(U13/SUM(K13:U13)*4755.9)</f>
        <v>1324.2318621564207</v>
      </c>
      <c r="AH13" s="117">
        <f>(Y13*1010+Z13*1769.7+AA13*2516.1+AB13*3251.9+AC13*3262.3+AD13*4000.9+AE13*4008.7+AF13*4755.9)/100</f>
        <v>1370.6903646075373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199"/>
      <c r="Y17" s="199"/>
      <c r="Z17" s="200"/>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1">A12</f>
        <v>20104751</v>
      </c>
      <c r="B19" s="95" t="str">
        <f t="shared" si="1"/>
        <v>DIG-023988</v>
      </c>
      <c r="C19" s="95" t="str">
        <f t="shared" si="1"/>
        <v>STATE NORTH PLATTE A11-35-2XRLNC (454279) Bradenhead Gas</v>
      </c>
      <c r="D19" s="96" t="str">
        <f t="shared" si="1"/>
        <v xml:space="preserve"> Bradenhead Gas</v>
      </c>
      <c r="E19" s="96">
        <f t="shared" si="1"/>
        <v>44133</v>
      </c>
      <c r="F19" s="186">
        <f t="shared" si="1"/>
        <v>0.46319444444444446</v>
      </c>
      <c r="G19" s="98"/>
      <c r="H19" s="98"/>
      <c r="I19" s="118"/>
      <c r="J19" s="119">
        <f>IF(SUM(N12:U12)&gt;0,SUM(N12:U12),NA())</f>
        <v>9280.3399999999983</v>
      </c>
      <c r="K19" s="90">
        <f>IF(J19&gt;0, 100*SUM(O12:U12)/SUM(N12:U12), NA())</f>
        <v>5.4966736132512395</v>
      </c>
      <c r="L19" s="90">
        <f>IF(Y12&gt;0,IF(Z12&gt;0,Y12/(Z12+AA12),NA()))</f>
        <v>17.192821156221207</v>
      </c>
      <c r="M19" s="120">
        <f>(N12+O12)/SUM(P12:T12)</f>
        <v>81.447938877043342</v>
      </c>
      <c r="N19" s="182">
        <v>44144</v>
      </c>
      <c r="O19" s="181">
        <v>-51.4</v>
      </c>
      <c r="P19" s="181"/>
      <c r="Q19" s="181"/>
      <c r="R19" s="183"/>
      <c r="S19" s="183"/>
      <c r="T19" s="181"/>
      <c r="U19" s="181"/>
      <c r="V19" s="170"/>
      <c r="W19" s="169">
        <v>-301</v>
      </c>
      <c r="X19" s="201"/>
      <c r="Y19" s="202"/>
      <c r="Z19" s="203"/>
      <c r="AC19" s="146" t="s">
        <v>62</v>
      </c>
      <c r="AF19" s="128">
        <f>((K12/SUM(K12:U12)*28.0134)+(L12/SUM(K12:U12)*31.9988)+(N12/SUM(K12:U12)*16.0425)+(O12/SUM(K12:U12)*30.069)+(P12/SUM(K12:U12)*44.0956))/28.967</f>
        <v>0.97818772056330405</v>
      </c>
      <c r="AG19" s="125">
        <f>((N12/SUM(N12:U12)*16.0425)+(O12/SUM(N12:U12)*30.069)+(P12/SUM(N12:U12)*44.0956))/28.967</f>
        <v>0.58630916821739432</v>
      </c>
      <c r="AR19" s="21"/>
      <c r="CF19" s="52"/>
      <c r="CG19" s="21"/>
    </row>
    <row r="20" spans="1:85" ht="15" customHeight="1" thickBot="1" x14ac:dyDescent="0.35">
      <c r="A20" s="143" t="str">
        <f t="shared" si="1"/>
        <v>21025251</v>
      </c>
      <c r="B20" s="110" t="str">
        <f t="shared" si="1"/>
        <v>DIG-024725</v>
      </c>
      <c r="C20" s="110" t="str">
        <f t="shared" si="1"/>
        <v>STATE NORTH PLATTE A11-35-2XRLNC (454279) Production Gas</v>
      </c>
      <c r="D20" s="111" t="str">
        <f t="shared" si="1"/>
        <v xml:space="preserve"> Production Gas</v>
      </c>
      <c r="E20" s="176">
        <f t="shared" si="1"/>
        <v>44231</v>
      </c>
      <c r="F20" s="187">
        <f t="shared" si="1"/>
        <v>0.44791666666666669</v>
      </c>
      <c r="G20" s="110"/>
      <c r="H20" s="110"/>
      <c r="I20" s="115"/>
      <c r="J20" s="121">
        <f>IF(SUM(N13:U13)&gt;0,SUM(N13:U13),NA())</f>
        <v>938639.40000000014</v>
      </c>
      <c r="K20" s="112">
        <f>IF(J20&gt;0, 100*SUM(O13:U13)/SUM(N13:U13), NA())</f>
        <v>27.314467089278374</v>
      </c>
      <c r="L20" s="112">
        <f>IF(Y13&gt;0,IF(Z13&gt;0,Y13/(Z13+AA13),NA()))</f>
        <v>3.2817806172472563</v>
      </c>
      <c r="M20" s="122">
        <f>(N13+O13)/SUM(P13:T13)</f>
        <v>6.9713504156987964</v>
      </c>
      <c r="N20" s="189">
        <v>44240</v>
      </c>
      <c r="O20" s="192">
        <v>-50.4</v>
      </c>
      <c r="P20" s="192">
        <v>-35</v>
      </c>
      <c r="Q20" s="192">
        <v>-30.8</v>
      </c>
      <c r="R20" s="193">
        <v>-32.4</v>
      </c>
      <c r="S20" s="192">
        <v>-29.6</v>
      </c>
      <c r="T20" s="193">
        <v>-27.6</v>
      </c>
      <c r="U20" s="194">
        <v>-28.4</v>
      </c>
      <c r="V20" s="193">
        <v>0.5</v>
      </c>
      <c r="W20" s="195">
        <v>-283</v>
      </c>
      <c r="X20" s="204"/>
      <c r="Y20" s="205"/>
      <c r="Z20" s="206"/>
      <c r="AC20" s="146" t="s">
        <v>60</v>
      </c>
      <c r="AF20" s="124">
        <f>((K13/SUM(K13:U13)*28.0134)+(L13/SUM(K13:U13)*31.9988)+(M13/SUM(K13:U13)*44.0095)+(N13/SUM(K13:U13)*16.0425)+(O13/SUM(K13:U13)*30.069)+(P13/SUM(K13:U13)*44.0956)+(Q13/SUM(K13:U13)*58.1222)+(R13/SUM(K13:U13)*58.1222)+(S13/SUM(K13:U13)*72.1488)+(T13/SUM(K13:U13)*72.1488)+(U13/SUM(K13:U13)*86.1754))/28.967</f>
        <v>0.80496179726849137</v>
      </c>
      <c r="AG20" s="126">
        <f>((N13/SUM(N13:U13)*16.0425)+(O13/SUM(N13:U13)*30.069)+(P13/SUM(N13:U13)*44.0956)+(Q13/SUM(N13:U13)*58.1222)+(R13/SUM(N13:U13)*58.1222)+(S13/SUM(N13:U13)*72.1488)+(T13/SUM(N13:U13)*72.1488)+(U13/SUM(N13:U13)*86.1754))/28.967</f>
        <v>0.78554892597729276</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5" priority="30">
      <formula>ISERROR(J12)</formula>
    </cfRule>
  </conditionalFormatting>
  <conditionalFormatting sqref="J19:K20 M19:M20 K12:U12 W12:AF12 Y13:AF13">
    <cfRule type="containsText" dxfId="4" priority="24" operator="containsText" text="nd">
      <formula>NOT(ISERROR(SEARCH("nd",J12)))</formula>
    </cfRule>
  </conditionalFormatting>
  <conditionalFormatting sqref="AA15:AD15">
    <cfRule type="containsErrors" dxfId="3" priority="11">
      <formula>ISERROR(AA15)</formula>
    </cfRule>
  </conditionalFormatting>
  <conditionalFormatting sqref="AA15:AD15">
    <cfRule type="containsText" dxfId="2" priority="10" operator="containsText" text="nd">
      <formula>NOT(ISERROR(SEARCH("nd",AA15)))</formula>
    </cfRule>
  </conditionalFormatting>
  <conditionalFormatting sqref="V12">
    <cfRule type="containsText" dxfId="1" priority="2" operator="containsText" text="nd">
      <formula>NOT(ISERROR(SEARCH("nd",V12)))</formula>
    </cfRule>
  </conditionalFormatting>
  <conditionalFormatting sqref="K13:X13">
    <cfRule type="containsText" dxfId="0" priority="1" operator="containsText" text="nd">
      <formula>NOT(ISERROR(SEARCH("nd",K13)))</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BreakPreview" zoomScale="50" zoomScaleNormal="85" zoomScaleSheetLayoutView="50" zoomScalePageLayoutView="70" workbookViewId="0">
      <selection activeCell="A4" sqref="A4"/>
    </sheetView>
  </sheetViews>
  <sheetFormatPr defaultColWidth="10.77734375" defaultRowHeight="15" customHeight="1" x14ac:dyDescent="0.3"/>
  <cols>
    <col min="1" max="16384" width="10.7773437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7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5"/>
  <sheetViews>
    <sheetView zoomScale="55" zoomScaleNormal="55" workbookViewId="0">
      <selection activeCell="R34" sqref="R34"/>
    </sheetView>
  </sheetViews>
  <sheetFormatPr defaultColWidth="9.5546875" defaultRowHeight="14.4" x14ac:dyDescent="0.3"/>
  <cols>
    <col min="1" max="1" width="13.77734375" style="99" bestFit="1" customWidth="1"/>
    <col min="2" max="2" width="21.77734375" style="99" bestFit="1" customWidth="1"/>
    <col min="3" max="3" width="27.77734375" style="99" bestFit="1" customWidth="1"/>
    <col min="4" max="4" width="15.77734375" style="99" bestFit="1" customWidth="1"/>
    <col min="5" max="5" width="25.77734375" style="99" bestFit="1" customWidth="1"/>
    <col min="6" max="6" width="14.5546875" style="99" bestFit="1" customWidth="1"/>
    <col min="7" max="7" width="31" style="99" bestFit="1" customWidth="1"/>
    <col min="8" max="8" width="12.77734375" style="99" bestFit="1" customWidth="1"/>
    <col min="9" max="9" width="15.21875" style="99" bestFit="1" customWidth="1"/>
    <col min="10" max="10" width="19.77734375" style="99" bestFit="1" customWidth="1"/>
    <col min="11" max="11" width="20" style="99" bestFit="1" customWidth="1"/>
    <col min="12" max="12" width="13.77734375" style="99" bestFit="1" customWidth="1"/>
    <col min="13" max="13" width="21.77734375" style="99" bestFit="1" customWidth="1"/>
    <col min="14" max="14" width="11.77734375" style="99" bestFit="1" customWidth="1"/>
    <col min="15" max="15" width="15.21875" style="99" bestFit="1" customWidth="1"/>
    <col min="16" max="16" width="14.77734375" style="99" bestFit="1" customWidth="1"/>
    <col min="17" max="17" width="25.2187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212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c r="C4" s="107">
        <v>44133.463194444441</v>
      </c>
      <c r="D4" s="151" t="s">
        <v>215</v>
      </c>
      <c r="E4" s="102" t="s">
        <v>217</v>
      </c>
      <c r="F4" s="157" t="s">
        <v>181</v>
      </c>
      <c r="G4" s="100" t="s">
        <v>98</v>
      </c>
      <c r="I4" s="100"/>
      <c r="J4" s="151"/>
      <c r="K4" s="156">
        <v>44133</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210</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5.2679999999999998</v>
      </c>
      <c r="H8" s="152" t="s">
        <v>218</v>
      </c>
      <c r="I8" s="151"/>
      <c r="J8" s="151"/>
      <c r="K8" s="151"/>
      <c r="L8" s="151"/>
      <c r="M8" s="151"/>
      <c r="N8" s="151"/>
      <c r="O8" s="151"/>
      <c r="P8" s="105">
        <v>5.0000000000000001E-3</v>
      </c>
      <c r="Q8" s="105">
        <v>5.0000000000000001E-3</v>
      </c>
      <c r="R8" s="105">
        <v>5.0000000000000001E-3</v>
      </c>
      <c r="S8" s="151"/>
      <c r="T8" s="150" t="s">
        <v>216</v>
      </c>
    </row>
    <row r="9" spans="1:20" x14ac:dyDescent="0.3">
      <c r="A9" s="151"/>
      <c r="B9" s="150" t="s">
        <v>138</v>
      </c>
      <c r="C9" s="150" t="s">
        <v>139</v>
      </c>
      <c r="D9" s="150" t="s">
        <v>136</v>
      </c>
      <c r="E9" s="151"/>
      <c r="F9" s="150" t="s">
        <v>137</v>
      </c>
      <c r="G9" s="152">
        <v>8.0000000000000002E-3</v>
      </c>
      <c r="H9" s="161" t="s">
        <v>218</v>
      </c>
      <c r="I9" s="151"/>
      <c r="J9" s="151"/>
      <c r="K9" s="151"/>
      <c r="L9" s="151"/>
      <c r="M9" s="151"/>
      <c r="N9" s="151"/>
      <c r="O9" s="151"/>
      <c r="P9" s="105">
        <v>5.0000000000000001E-3</v>
      </c>
      <c r="Q9" s="105">
        <v>5.0000000000000001E-3</v>
      </c>
      <c r="R9" s="105">
        <v>5.0000000000000001E-3</v>
      </c>
      <c r="S9" s="151"/>
      <c r="T9" s="160" t="s">
        <v>216</v>
      </c>
    </row>
    <row r="10" spans="1:20" x14ac:dyDescent="0.3">
      <c r="A10" s="151"/>
      <c r="B10" s="150" t="s">
        <v>140</v>
      </c>
      <c r="C10" s="150" t="s">
        <v>141</v>
      </c>
      <c r="D10" s="150" t="s">
        <v>136</v>
      </c>
      <c r="E10" s="151"/>
      <c r="F10" s="150" t="s">
        <v>137</v>
      </c>
      <c r="G10" s="152">
        <v>27.504999999999999</v>
      </c>
      <c r="H10" s="161" t="s">
        <v>218</v>
      </c>
      <c r="I10" s="151"/>
      <c r="J10" s="151"/>
      <c r="K10" s="151"/>
      <c r="L10" s="151"/>
      <c r="M10" s="151"/>
      <c r="N10" s="151"/>
      <c r="O10" s="151"/>
      <c r="P10" s="105">
        <v>5.0000000000000001E-3</v>
      </c>
      <c r="Q10" s="105">
        <v>5.0000000000000001E-3</v>
      </c>
      <c r="R10" s="105">
        <v>5.0000000000000001E-3</v>
      </c>
      <c r="S10" s="151"/>
      <c r="T10" s="160" t="s">
        <v>216</v>
      </c>
    </row>
    <row r="11" spans="1:20" x14ac:dyDescent="0.3">
      <c r="A11" s="151"/>
      <c r="B11" s="150" t="s">
        <v>186</v>
      </c>
      <c r="C11" s="150" t="s">
        <v>187</v>
      </c>
      <c r="D11" s="150" t="s">
        <v>136</v>
      </c>
      <c r="E11" s="151"/>
      <c r="F11" s="150" t="s">
        <v>137</v>
      </c>
      <c r="G11" s="152">
        <v>5.0000000000000001E-3</v>
      </c>
      <c r="H11" s="161" t="s">
        <v>219</v>
      </c>
      <c r="P11" s="105">
        <v>5.0000000000000001E-3</v>
      </c>
      <c r="Q11" s="105">
        <v>5.0000000000000001E-3</v>
      </c>
      <c r="R11" s="105">
        <v>5.0000000000000001E-3</v>
      </c>
      <c r="S11" s="151"/>
      <c r="T11" s="160" t="s">
        <v>216</v>
      </c>
    </row>
    <row r="12" spans="1:20" x14ac:dyDescent="0.3">
      <c r="A12" s="151"/>
      <c r="B12" s="150" t="s">
        <v>188</v>
      </c>
      <c r="C12" s="150" t="s">
        <v>189</v>
      </c>
      <c r="D12" s="150" t="s">
        <v>136</v>
      </c>
      <c r="E12" s="151"/>
      <c r="F12" s="150" t="s">
        <v>137</v>
      </c>
      <c r="G12" s="152">
        <v>66.319000000000003</v>
      </c>
      <c r="H12" s="161" t="s">
        <v>218</v>
      </c>
      <c r="P12" s="105">
        <v>5.0000000000000001E-3</v>
      </c>
      <c r="Q12" s="105">
        <v>5.0000000000000001E-3</v>
      </c>
      <c r="R12" s="105">
        <v>5.0000000000000001E-3</v>
      </c>
      <c r="S12" s="151"/>
      <c r="T12" s="160" t="s">
        <v>216</v>
      </c>
    </row>
    <row r="13" spans="1:20" x14ac:dyDescent="0.3">
      <c r="A13" s="151"/>
      <c r="B13" s="150" t="s">
        <v>142</v>
      </c>
      <c r="C13" s="150" t="s">
        <v>143</v>
      </c>
      <c r="D13" s="150" t="s">
        <v>136</v>
      </c>
      <c r="E13" s="151"/>
      <c r="F13" s="150" t="s">
        <v>137</v>
      </c>
      <c r="G13" s="152">
        <v>0.85</v>
      </c>
      <c r="H13" s="161" t="s">
        <v>218</v>
      </c>
      <c r="I13" s="151"/>
      <c r="J13" s="151"/>
      <c r="K13" s="151"/>
      <c r="L13" s="151"/>
      <c r="M13" s="151"/>
      <c r="N13" s="151"/>
      <c r="O13" s="151"/>
      <c r="P13" s="105">
        <v>5.0000000000000001E-3</v>
      </c>
      <c r="Q13" s="105">
        <v>5.0000000000000001E-3</v>
      </c>
      <c r="R13" s="105">
        <v>5.0000000000000001E-3</v>
      </c>
      <c r="S13" s="151"/>
      <c r="T13" s="160" t="s">
        <v>216</v>
      </c>
    </row>
    <row r="14" spans="1:20" x14ac:dyDescent="0.3">
      <c r="A14" s="151"/>
      <c r="B14" s="150" t="s">
        <v>144</v>
      </c>
      <c r="C14" s="150" t="s">
        <v>145</v>
      </c>
      <c r="D14" s="150" t="s">
        <v>136</v>
      </c>
      <c r="E14" s="151"/>
      <c r="F14" s="150" t="s">
        <v>137</v>
      </c>
      <c r="G14" s="152">
        <v>3.9E-2</v>
      </c>
      <c r="H14" s="161" t="s">
        <v>218</v>
      </c>
      <c r="I14" s="151"/>
      <c r="J14" s="151"/>
      <c r="K14" s="151"/>
      <c r="L14" s="151"/>
      <c r="M14" s="151"/>
      <c r="N14" s="151"/>
      <c r="O14" s="151"/>
      <c r="P14" s="105">
        <v>5.0000000000000001E-3</v>
      </c>
      <c r="Q14" s="105">
        <v>5.0000000000000001E-3</v>
      </c>
      <c r="R14" s="105">
        <v>5.0000000000000001E-3</v>
      </c>
      <c r="S14" s="151"/>
      <c r="T14" s="160" t="s">
        <v>216</v>
      </c>
    </row>
    <row r="15" spans="1:20" x14ac:dyDescent="0.3">
      <c r="A15" s="151"/>
      <c r="B15" s="150" t="s">
        <v>190</v>
      </c>
      <c r="C15" s="150" t="s">
        <v>191</v>
      </c>
      <c r="D15" s="150" t="s">
        <v>136</v>
      </c>
      <c r="E15" s="151"/>
      <c r="F15" s="150" t="s">
        <v>137</v>
      </c>
      <c r="G15" s="152">
        <v>5.0000000000000001E-3</v>
      </c>
      <c r="H15" s="161" t="s">
        <v>219</v>
      </c>
      <c r="P15" s="105">
        <v>5.0000000000000001E-3</v>
      </c>
      <c r="Q15" s="105">
        <v>5.0000000000000001E-3</v>
      </c>
      <c r="R15" s="105">
        <v>5.0000000000000001E-3</v>
      </c>
      <c r="S15" s="151"/>
      <c r="T15" s="160" t="s">
        <v>216</v>
      </c>
    </row>
    <row r="16" spans="1:20" x14ac:dyDescent="0.3">
      <c r="A16" s="151"/>
      <c r="B16" s="150" t="s">
        <v>146</v>
      </c>
      <c r="C16" s="150" t="s">
        <v>147</v>
      </c>
      <c r="D16" s="150" t="s">
        <v>136</v>
      </c>
      <c r="E16" s="151"/>
      <c r="F16" s="150" t="s">
        <v>137</v>
      </c>
      <c r="G16" s="152">
        <v>1.0999999999999999E-2</v>
      </c>
      <c r="H16" s="161" t="s">
        <v>218</v>
      </c>
      <c r="I16" s="151"/>
      <c r="J16" s="151"/>
      <c r="K16" s="151"/>
      <c r="L16" s="151"/>
      <c r="M16" s="151"/>
      <c r="N16" s="151"/>
      <c r="O16" s="151"/>
      <c r="P16" s="105">
        <v>5.0000000000000001E-3</v>
      </c>
      <c r="Q16" s="105">
        <v>5.0000000000000001E-3</v>
      </c>
      <c r="R16" s="105">
        <v>5.0000000000000001E-3</v>
      </c>
      <c r="S16" s="151"/>
      <c r="T16" s="160" t="s">
        <v>216</v>
      </c>
    </row>
    <row r="17" spans="1:20" x14ac:dyDescent="0.3">
      <c r="A17" s="151"/>
      <c r="B17" s="150" t="s">
        <v>148</v>
      </c>
      <c r="C17" s="150" t="s">
        <v>149</v>
      </c>
      <c r="D17" s="150" t="s">
        <v>136</v>
      </c>
      <c r="E17" s="151"/>
      <c r="F17" s="150" t="s">
        <v>137</v>
      </c>
      <c r="G17" s="152">
        <v>5.0000000000000001E-3</v>
      </c>
      <c r="H17" s="161" t="s">
        <v>219</v>
      </c>
      <c r="I17" s="151"/>
      <c r="J17" s="151"/>
      <c r="K17" s="151"/>
      <c r="M17" s="151"/>
      <c r="N17" s="151"/>
      <c r="O17" s="151"/>
      <c r="P17" s="105">
        <v>5.0000000000000001E-3</v>
      </c>
      <c r="Q17" s="105">
        <v>5.0000000000000001E-3</v>
      </c>
      <c r="R17" s="105">
        <v>5.0000000000000001E-3</v>
      </c>
      <c r="S17" s="151"/>
      <c r="T17" s="160" t="s">
        <v>216</v>
      </c>
    </row>
    <row r="18" spans="1:20" x14ac:dyDescent="0.3">
      <c r="A18" s="151"/>
      <c r="B18" s="150" t="s">
        <v>150</v>
      </c>
      <c r="C18" s="150" t="s">
        <v>151</v>
      </c>
      <c r="D18" s="150" t="s">
        <v>136</v>
      </c>
      <c r="E18" s="151"/>
      <c r="F18" s="150" t="s">
        <v>137</v>
      </c>
      <c r="G18" s="152">
        <v>5.0000000000000001E-3</v>
      </c>
      <c r="H18" s="161" t="s">
        <v>219</v>
      </c>
      <c r="I18" s="151"/>
      <c r="J18" s="151"/>
      <c r="K18" s="151"/>
      <c r="M18" s="151"/>
      <c r="N18" s="151"/>
      <c r="O18" s="151"/>
      <c r="P18" s="105">
        <v>5.0000000000000001E-3</v>
      </c>
      <c r="Q18" s="105">
        <v>5.0000000000000001E-3</v>
      </c>
      <c r="R18" s="105">
        <v>5.0000000000000001E-3</v>
      </c>
      <c r="S18" s="151"/>
      <c r="T18" s="160" t="s">
        <v>216</v>
      </c>
    </row>
    <row r="19" spans="1:20" x14ac:dyDescent="0.3">
      <c r="A19" s="151"/>
      <c r="B19" s="150" t="s">
        <v>77</v>
      </c>
      <c r="C19" s="150" t="s">
        <v>152</v>
      </c>
      <c r="D19" s="150" t="s">
        <v>136</v>
      </c>
      <c r="E19" s="151"/>
      <c r="F19" s="150" t="s">
        <v>137</v>
      </c>
      <c r="G19" s="152">
        <v>5.0000000000000001E-3</v>
      </c>
      <c r="H19" s="161" t="s">
        <v>219</v>
      </c>
      <c r="I19" s="151"/>
      <c r="J19" s="151"/>
      <c r="K19" s="151"/>
      <c r="L19" s="151"/>
      <c r="M19" s="151"/>
      <c r="N19" s="151"/>
      <c r="O19" s="151"/>
      <c r="P19" s="105">
        <v>5.0000000000000001E-3</v>
      </c>
      <c r="Q19" s="105">
        <v>5.0000000000000001E-3</v>
      </c>
      <c r="R19" s="105">
        <v>5.0000000000000001E-3</v>
      </c>
      <c r="S19" s="151"/>
      <c r="T19" s="160" t="s">
        <v>216</v>
      </c>
    </row>
    <row r="20" spans="1:20" x14ac:dyDescent="0.3">
      <c r="A20" s="151"/>
      <c r="B20" s="150" t="s">
        <v>153</v>
      </c>
      <c r="C20" s="150" t="s">
        <v>154</v>
      </c>
      <c r="D20" s="150" t="s">
        <v>136</v>
      </c>
      <c r="E20" s="151"/>
      <c r="F20" s="150" t="s">
        <v>137</v>
      </c>
      <c r="G20" s="152">
        <v>5.0000000000000001E-3</v>
      </c>
      <c r="H20" s="161" t="s">
        <v>219</v>
      </c>
      <c r="I20" s="151"/>
      <c r="J20" s="151"/>
      <c r="K20" s="151"/>
      <c r="L20" s="151"/>
      <c r="M20" s="151"/>
      <c r="N20" s="151"/>
      <c r="O20" s="151"/>
      <c r="P20" s="105">
        <v>5.0000000000000001E-3</v>
      </c>
      <c r="Q20" s="105">
        <v>5.0000000000000001E-3</v>
      </c>
      <c r="R20" s="105">
        <v>5.0000000000000001E-3</v>
      </c>
      <c r="S20" s="151"/>
      <c r="T20" s="160" t="s">
        <v>216</v>
      </c>
    </row>
    <row r="21" spans="1:20" x14ac:dyDescent="0.3">
      <c r="A21" s="147"/>
      <c r="B21" s="150" t="s">
        <v>155</v>
      </c>
      <c r="C21" s="150" t="s">
        <v>156</v>
      </c>
      <c r="D21" s="150" t="s">
        <v>136</v>
      </c>
      <c r="E21" s="151"/>
      <c r="F21" s="150" t="s">
        <v>137</v>
      </c>
      <c r="G21" s="152">
        <v>5.0000000000000001E-3</v>
      </c>
      <c r="H21" s="161" t="s">
        <v>219</v>
      </c>
      <c r="I21" s="108"/>
      <c r="J21" s="151"/>
      <c r="K21" s="151"/>
      <c r="M21" s="151"/>
      <c r="N21" s="151"/>
      <c r="O21" s="151"/>
      <c r="P21" s="105">
        <v>5.0000000000000001E-3</v>
      </c>
      <c r="Q21" s="105">
        <v>5.0000000000000001E-3</v>
      </c>
      <c r="R21" s="105">
        <v>5.0000000000000001E-3</v>
      </c>
      <c r="S21" s="151"/>
      <c r="T21" s="160" t="s">
        <v>216</v>
      </c>
    </row>
    <row r="22" spans="1:20" x14ac:dyDescent="0.3">
      <c r="A22" s="147"/>
      <c r="B22" s="153" t="s">
        <v>157</v>
      </c>
      <c r="C22" s="153" t="s">
        <v>158</v>
      </c>
      <c r="D22" s="150" t="s">
        <v>136</v>
      </c>
      <c r="E22" s="151"/>
      <c r="F22" s="154" t="s">
        <v>159</v>
      </c>
      <c r="G22" s="155">
        <v>-51.4</v>
      </c>
      <c r="H22" s="152"/>
      <c r="I22" s="151"/>
      <c r="J22" s="151"/>
      <c r="K22" s="151"/>
      <c r="M22" s="151"/>
      <c r="N22" s="151"/>
      <c r="O22" s="151"/>
      <c r="P22" s="151"/>
      <c r="Q22" s="151"/>
      <c r="R22" s="151"/>
      <c r="S22" s="151"/>
      <c r="T22" s="160" t="s">
        <v>216</v>
      </c>
    </row>
    <row r="23" spans="1:20" x14ac:dyDescent="0.3">
      <c r="A23" s="147"/>
      <c r="B23" s="153" t="s">
        <v>160</v>
      </c>
      <c r="C23" s="153" t="s">
        <v>161</v>
      </c>
      <c r="D23" s="150" t="s">
        <v>136</v>
      </c>
      <c r="E23" s="151"/>
      <c r="F23" s="154" t="s">
        <v>159</v>
      </c>
      <c r="G23" s="106">
        <v>-301</v>
      </c>
      <c r="H23" s="152"/>
      <c r="I23" s="151"/>
      <c r="J23" s="151"/>
      <c r="K23" s="151"/>
      <c r="M23" s="151"/>
      <c r="N23" s="151"/>
      <c r="O23" s="151"/>
      <c r="P23" s="151"/>
      <c r="Q23" s="151"/>
      <c r="R23" s="151"/>
      <c r="S23" s="151"/>
      <c r="T23" s="160" t="s">
        <v>216</v>
      </c>
    </row>
    <row r="24" spans="1:20" x14ac:dyDescent="0.3">
      <c r="B24" s="162" t="s">
        <v>193</v>
      </c>
      <c r="C24" s="163" t="s">
        <v>194</v>
      </c>
      <c r="D24" s="160" t="s">
        <v>136</v>
      </c>
      <c r="E24" s="158"/>
      <c r="F24" s="163" t="s">
        <v>195</v>
      </c>
      <c r="G24" s="164">
        <v>29.308027556695222</v>
      </c>
      <c r="H24" s="161"/>
      <c r="T24" s="160" t="s">
        <v>216</v>
      </c>
    </row>
    <row r="25" spans="1:20" x14ac:dyDescent="0.3">
      <c r="B25" s="162" t="s">
        <v>196</v>
      </c>
      <c r="C25" s="163" t="s">
        <v>197</v>
      </c>
      <c r="D25" s="160" t="s">
        <v>136</v>
      </c>
      <c r="E25" s="158"/>
      <c r="F25" s="163" t="s">
        <v>207</v>
      </c>
      <c r="G25" s="168">
        <v>0.97818772056330405</v>
      </c>
      <c r="H25" s="161"/>
      <c r="T25" s="160" t="s">
        <v>216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tabSelected="1" zoomScale="55" zoomScaleNormal="55" workbookViewId="0">
      <selection activeCell="E13" sqref="E13"/>
    </sheetView>
  </sheetViews>
  <sheetFormatPr defaultColWidth="9.5546875" defaultRowHeight="14.4" x14ac:dyDescent="0.3"/>
  <cols>
    <col min="1" max="1" width="13.77734375" style="99" bestFit="1" customWidth="1"/>
    <col min="2" max="2" width="21.77734375" style="99" bestFit="1" customWidth="1"/>
    <col min="3" max="3" width="27.77734375" style="99" bestFit="1" customWidth="1"/>
    <col min="4" max="4" width="15.77734375" style="99" bestFit="1" customWidth="1"/>
    <col min="5" max="5" width="25.77734375" style="99" bestFit="1" customWidth="1"/>
    <col min="6" max="6" width="14.5546875" style="99" bestFit="1" customWidth="1"/>
    <col min="7" max="7" width="31" style="99" bestFit="1" customWidth="1"/>
    <col min="8" max="8" width="12.77734375" style="99" bestFit="1" customWidth="1"/>
    <col min="9" max="9" width="15.21875" style="99" bestFit="1" customWidth="1"/>
    <col min="10" max="10" width="19.77734375" style="99" bestFit="1" customWidth="1"/>
    <col min="11" max="11" width="20" style="99" bestFit="1" customWidth="1"/>
    <col min="12" max="12" width="13.77734375" style="99" bestFit="1" customWidth="1"/>
    <col min="13" max="13" width="21.77734375" style="99" bestFit="1" customWidth="1"/>
    <col min="14" max="14" width="11.77734375" style="99" bestFit="1" customWidth="1"/>
    <col min="15" max="15" width="15.21875" style="99" bestFit="1" customWidth="1"/>
    <col min="16" max="16" width="14.77734375" style="99" bestFit="1" customWidth="1"/>
    <col min="17" max="17" width="25.2187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212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454279</v>
      </c>
      <c r="C4" s="107">
        <v>44231.447916666664</v>
      </c>
      <c r="D4" s="207" t="s">
        <v>221</v>
      </c>
      <c r="E4" s="102" t="s">
        <v>211</v>
      </c>
      <c r="F4" s="157" t="s">
        <v>192</v>
      </c>
      <c r="G4" s="100" t="s">
        <v>98</v>
      </c>
      <c r="I4" s="100"/>
      <c r="J4" s="151"/>
      <c r="K4" s="156">
        <v>44236</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210</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0.18</v>
      </c>
      <c r="H8" s="161" t="s">
        <v>218</v>
      </c>
      <c r="I8" s="103"/>
      <c r="J8" s="103"/>
      <c r="K8" s="103"/>
      <c r="L8" s="103"/>
      <c r="M8" s="103"/>
      <c r="N8" s="103"/>
      <c r="O8" s="103"/>
      <c r="P8" s="105">
        <v>5.0000000000000001E-3</v>
      </c>
      <c r="Q8" s="105">
        <v>5.0000000000000001E-3</v>
      </c>
      <c r="R8" s="105">
        <v>5.0000000000000001E-3</v>
      </c>
      <c r="S8" s="103"/>
      <c r="T8" s="101" t="s">
        <v>210</v>
      </c>
    </row>
    <row r="9" spans="1:20" x14ac:dyDescent="0.3">
      <c r="A9" s="103"/>
      <c r="B9" s="101" t="s">
        <v>138</v>
      </c>
      <c r="C9" s="101" t="s">
        <v>139</v>
      </c>
      <c r="D9" s="101" t="s">
        <v>136</v>
      </c>
      <c r="E9" s="103"/>
      <c r="F9" s="101" t="s">
        <v>137</v>
      </c>
      <c r="G9" s="152">
        <v>2.3559999999999999</v>
      </c>
      <c r="H9" s="161" t="s">
        <v>218</v>
      </c>
      <c r="I9" s="103"/>
      <c r="J9" s="103"/>
      <c r="K9" s="103"/>
      <c r="L9" s="103"/>
      <c r="M9" s="103"/>
      <c r="N9" s="103"/>
      <c r="O9" s="103"/>
      <c r="P9" s="105">
        <v>5.0000000000000001E-3</v>
      </c>
      <c r="Q9" s="105">
        <v>5.0000000000000001E-3</v>
      </c>
      <c r="R9" s="105">
        <v>5.0000000000000001E-3</v>
      </c>
      <c r="S9" s="103"/>
      <c r="T9" s="101" t="s">
        <v>210</v>
      </c>
    </row>
    <row r="10" spans="1:20" x14ac:dyDescent="0.3">
      <c r="A10" s="103"/>
      <c r="B10" s="101" t="s">
        <v>140</v>
      </c>
      <c r="C10" s="101" t="s">
        <v>141</v>
      </c>
      <c r="D10" s="101" t="s">
        <v>136</v>
      </c>
      <c r="E10" s="103"/>
      <c r="F10" s="101" t="s">
        <v>137</v>
      </c>
      <c r="G10" s="152">
        <v>0.85599999999999998</v>
      </c>
      <c r="H10" s="161" t="s">
        <v>218</v>
      </c>
      <c r="I10" s="103"/>
      <c r="J10" s="103"/>
      <c r="K10" s="103"/>
      <c r="L10" s="103"/>
      <c r="M10" s="103"/>
      <c r="N10" s="103"/>
      <c r="O10" s="103"/>
      <c r="P10" s="105">
        <v>5.0000000000000001E-3</v>
      </c>
      <c r="Q10" s="105">
        <v>5.0000000000000001E-3</v>
      </c>
      <c r="R10" s="105">
        <v>5.0000000000000001E-3</v>
      </c>
      <c r="S10" s="103"/>
      <c r="T10" s="101" t="s">
        <v>210</v>
      </c>
    </row>
    <row r="11" spans="1:20" x14ac:dyDescent="0.3">
      <c r="A11" s="103"/>
      <c r="B11" s="148" t="s">
        <v>186</v>
      </c>
      <c r="C11" s="148" t="s">
        <v>187</v>
      </c>
      <c r="D11" s="148" t="s">
        <v>136</v>
      </c>
      <c r="E11" s="149"/>
      <c r="F11" s="148" t="s">
        <v>137</v>
      </c>
      <c r="G11" s="152">
        <v>5.0000000000000001E-3</v>
      </c>
      <c r="H11" s="161" t="s">
        <v>219</v>
      </c>
      <c r="P11" s="105">
        <v>5.0000000000000001E-3</v>
      </c>
      <c r="Q11" s="105">
        <v>5.0000000000000001E-3</v>
      </c>
      <c r="R11" s="105">
        <v>5.0000000000000001E-3</v>
      </c>
      <c r="S11" s="103"/>
      <c r="T11" s="101" t="s">
        <v>210</v>
      </c>
    </row>
    <row r="12" spans="1:20" x14ac:dyDescent="0.3">
      <c r="A12" s="103"/>
      <c r="B12" s="148" t="s">
        <v>188</v>
      </c>
      <c r="C12" s="148" t="s">
        <v>189</v>
      </c>
      <c r="D12" s="148" t="s">
        <v>136</v>
      </c>
      <c r="E12" s="149"/>
      <c r="F12" s="148" t="s">
        <v>137</v>
      </c>
      <c r="G12" s="152">
        <v>5.0000000000000001E-3</v>
      </c>
      <c r="H12" s="161" t="s">
        <v>219</v>
      </c>
      <c r="P12" s="105">
        <v>5.0000000000000001E-3</v>
      </c>
      <c r="Q12" s="105">
        <v>5.0000000000000001E-3</v>
      </c>
      <c r="R12" s="105">
        <v>5.0000000000000001E-3</v>
      </c>
      <c r="S12" s="103"/>
      <c r="T12" s="101" t="s">
        <v>210</v>
      </c>
    </row>
    <row r="13" spans="1:20" x14ac:dyDescent="0.3">
      <c r="A13" s="103"/>
      <c r="B13" s="101" t="s">
        <v>142</v>
      </c>
      <c r="C13" s="101" t="s">
        <v>143</v>
      </c>
      <c r="D13" s="101" t="s">
        <v>136</v>
      </c>
      <c r="E13" s="103"/>
      <c r="F13" s="101" t="s">
        <v>137</v>
      </c>
      <c r="G13" s="152">
        <v>70.22</v>
      </c>
      <c r="H13" s="161" t="s">
        <v>218</v>
      </c>
      <c r="I13" s="103"/>
      <c r="J13" s="103"/>
      <c r="K13" s="103"/>
      <c r="L13" s="103"/>
      <c r="M13" s="103"/>
      <c r="N13" s="103"/>
      <c r="O13" s="103"/>
      <c r="P13" s="105">
        <v>5.0000000000000001E-3</v>
      </c>
      <c r="Q13" s="105">
        <v>5.0000000000000001E-3</v>
      </c>
      <c r="R13" s="105">
        <v>5.0000000000000001E-3</v>
      </c>
      <c r="S13" s="103"/>
      <c r="T13" s="101" t="s">
        <v>210</v>
      </c>
    </row>
    <row r="14" spans="1:20" x14ac:dyDescent="0.3">
      <c r="A14" s="103"/>
      <c r="B14" s="101" t="s">
        <v>144</v>
      </c>
      <c r="C14" s="101" t="s">
        <v>145</v>
      </c>
      <c r="D14" s="101" t="s">
        <v>136</v>
      </c>
      <c r="E14" s="103"/>
      <c r="F14" s="101" t="s">
        <v>137</v>
      </c>
      <c r="G14" s="152">
        <v>13.782</v>
      </c>
      <c r="H14" s="161" t="s">
        <v>218</v>
      </c>
      <c r="I14" s="103"/>
      <c r="J14" s="103"/>
      <c r="K14" s="103"/>
      <c r="L14" s="103"/>
      <c r="M14" s="103"/>
      <c r="N14" s="103"/>
      <c r="O14" s="103"/>
      <c r="P14" s="105">
        <v>5.0000000000000001E-3</v>
      </c>
      <c r="Q14" s="105">
        <v>5.0000000000000001E-3</v>
      </c>
      <c r="R14" s="105">
        <v>5.0000000000000001E-3</v>
      </c>
      <c r="S14" s="103"/>
      <c r="T14" s="101" t="s">
        <v>210</v>
      </c>
    </row>
    <row r="15" spans="1:20" x14ac:dyDescent="0.3">
      <c r="A15" s="103"/>
      <c r="B15" s="150" t="s">
        <v>190</v>
      </c>
      <c r="C15" s="150" t="s">
        <v>191</v>
      </c>
      <c r="D15" s="150" t="s">
        <v>136</v>
      </c>
      <c r="E15" s="151"/>
      <c r="F15" s="150" t="s">
        <v>137</v>
      </c>
      <c r="G15" s="152">
        <v>5.0000000000000001E-3</v>
      </c>
      <c r="H15" s="152" t="s">
        <v>219</v>
      </c>
      <c r="P15" s="105">
        <v>5.0000000000000001E-3</v>
      </c>
      <c r="Q15" s="105">
        <v>5.0000000000000001E-3</v>
      </c>
      <c r="R15" s="105">
        <v>5.0000000000000001E-3</v>
      </c>
      <c r="S15" s="103"/>
      <c r="T15" s="101" t="s">
        <v>210</v>
      </c>
    </row>
    <row r="16" spans="1:20" x14ac:dyDescent="0.3">
      <c r="A16" s="103"/>
      <c r="B16" s="101" t="s">
        <v>146</v>
      </c>
      <c r="C16" s="101" t="s">
        <v>147</v>
      </c>
      <c r="D16" s="101" t="s">
        <v>136</v>
      </c>
      <c r="E16" s="103"/>
      <c r="F16" s="101" t="s">
        <v>137</v>
      </c>
      <c r="G16" s="152">
        <v>7.6150000000000002</v>
      </c>
      <c r="H16" s="161" t="s">
        <v>218</v>
      </c>
      <c r="I16" s="103"/>
      <c r="J16" s="103"/>
      <c r="K16" s="103"/>
      <c r="L16" s="103"/>
      <c r="M16" s="103"/>
      <c r="N16" s="103"/>
      <c r="O16" s="103"/>
      <c r="P16" s="105">
        <v>5.0000000000000001E-3</v>
      </c>
      <c r="Q16" s="105">
        <v>5.0000000000000001E-3</v>
      </c>
      <c r="R16" s="105">
        <v>5.0000000000000001E-3</v>
      </c>
      <c r="S16" s="103"/>
      <c r="T16" s="101" t="s">
        <v>210</v>
      </c>
    </row>
    <row r="17" spans="1:20" x14ac:dyDescent="0.3">
      <c r="A17" s="103"/>
      <c r="B17" s="101" t="s">
        <v>148</v>
      </c>
      <c r="C17" s="101" t="s">
        <v>149</v>
      </c>
      <c r="D17" s="101" t="s">
        <v>136</v>
      </c>
      <c r="E17" s="103"/>
      <c r="F17" s="101" t="s">
        <v>137</v>
      </c>
      <c r="G17" s="152">
        <v>0.84799999999999998</v>
      </c>
      <c r="H17" s="161" t="s">
        <v>218</v>
      </c>
      <c r="I17" s="103"/>
      <c r="J17" s="103"/>
      <c r="K17" s="103"/>
      <c r="M17" s="103"/>
      <c r="N17" s="103"/>
      <c r="O17" s="103"/>
      <c r="P17" s="105">
        <v>5.0000000000000001E-3</v>
      </c>
      <c r="Q17" s="105">
        <v>5.0000000000000001E-3</v>
      </c>
      <c r="R17" s="105">
        <v>5.0000000000000001E-3</v>
      </c>
      <c r="S17" s="103"/>
      <c r="T17" s="101" t="s">
        <v>210</v>
      </c>
    </row>
    <row r="18" spans="1:20" x14ac:dyDescent="0.3">
      <c r="A18" s="103"/>
      <c r="B18" s="101" t="s">
        <v>150</v>
      </c>
      <c r="C18" s="101" t="s">
        <v>151</v>
      </c>
      <c r="D18" s="101" t="s">
        <v>136</v>
      </c>
      <c r="E18" s="103"/>
      <c r="F18" s="101" t="s">
        <v>137</v>
      </c>
      <c r="G18" s="152">
        <v>2.4510000000000001</v>
      </c>
      <c r="H18" s="161" t="s">
        <v>218</v>
      </c>
      <c r="I18" s="103"/>
      <c r="J18" s="103"/>
      <c r="K18" s="103"/>
      <c r="M18" s="103"/>
      <c r="N18" s="103"/>
      <c r="O18" s="103"/>
      <c r="P18" s="105">
        <v>5.0000000000000001E-3</v>
      </c>
      <c r="Q18" s="105">
        <v>5.0000000000000001E-3</v>
      </c>
      <c r="R18" s="105">
        <v>5.0000000000000001E-3</v>
      </c>
      <c r="S18" s="103"/>
      <c r="T18" s="101" t="s">
        <v>210</v>
      </c>
    </row>
    <row r="19" spans="1:20" x14ac:dyDescent="0.3">
      <c r="A19" s="103"/>
      <c r="B19" s="101" t="s">
        <v>77</v>
      </c>
      <c r="C19" s="101" t="s">
        <v>152</v>
      </c>
      <c r="D19" s="101" t="s">
        <v>136</v>
      </c>
      <c r="E19" s="103"/>
      <c r="F19" s="101" t="s">
        <v>137</v>
      </c>
      <c r="G19" s="152">
        <v>0.497</v>
      </c>
      <c r="H19" s="161" t="s">
        <v>218</v>
      </c>
      <c r="I19" s="103"/>
      <c r="J19" s="103"/>
      <c r="K19" s="103"/>
      <c r="L19" s="103"/>
      <c r="M19" s="103"/>
      <c r="N19" s="103"/>
      <c r="O19" s="103"/>
      <c r="P19" s="105">
        <v>5.0000000000000001E-3</v>
      </c>
      <c r="Q19" s="105">
        <v>5.0000000000000001E-3</v>
      </c>
      <c r="R19" s="105">
        <v>5.0000000000000001E-3</v>
      </c>
      <c r="S19" s="103"/>
      <c r="T19" s="101" t="s">
        <v>210</v>
      </c>
    </row>
    <row r="20" spans="1:20" x14ac:dyDescent="0.3">
      <c r="A20" s="103"/>
      <c r="B20" s="101" t="s">
        <v>153</v>
      </c>
      <c r="C20" s="101" t="s">
        <v>154</v>
      </c>
      <c r="D20" s="101" t="s">
        <v>136</v>
      </c>
      <c r="E20" s="103"/>
      <c r="F20" s="101" t="s">
        <v>137</v>
      </c>
      <c r="G20" s="152">
        <v>0.63900000000000001</v>
      </c>
      <c r="H20" s="161" t="s">
        <v>218</v>
      </c>
      <c r="I20" s="103"/>
      <c r="J20" s="103"/>
      <c r="K20" s="103"/>
      <c r="L20" s="103"/>
      <c r="M20" s="103"/>
      <c r="N20" s="103"/>
      <c r="O20" s="103"/>
      <c r="P20" s="105">
        <v>5.0000000000000001E-3</v>
      </c>
      <c r="Q20" s="105">
        <v>5.0000000000000001E-3</v>
      </c>
      <c r="R20" s="105">
        <v>5.0000000000000001E-3</v>
      </c>
      <c r="S20" s="103"/>
      <c r="T20" s="101" t="s">
        <v>210</v>
      </c>
    </row>
    <row r="21" spans="1:20" x14ac:dyDescent="0.3">
      <c r="A21"/>
      <c r="B21" s="101" t="s">
        <v>155</v>
      </c>
      <c r="C21" s="101" t="s">
        <v>156</v>
      </c>
      <c r="D21" s="101" t="s">
        <v>136</v>
      </c>
      <c r="E21" s="103"/>
      <c r="F21" s="101" t="s">
        <v>137</v>
      </c>
      <c r="G21" s="152">
        <v>0.55600000000000005</v>
      </c>
      <c r="H21" s="161" t="s">
        <v>218</v>
      </c>
      <c r="I21" s="108"/>
      <c r="J21" s="103"/>
      <c r="K21" s="103"/>
      <c r="M21" s="103"/>
      <c r="N21" s="103"/>
      <c r="O21" s="103"/>
      <c r="P21" s="105">
        <v>5.0000000000000001E-3</v>
      </c>
      <c r="Q21" s="105">
        <v>5.0000000000000001E-3</v>
      </c>
      <c r="R21" s="105">
        <v>5.0000000000000001E-3</v>
      </c>
      <c r="S21" s="103"/>
      <c r="T21" s="160" t="s">
        <v>210</v>
      </c>
    </row>
    <row r="22" spans="1:20" s="180" customFormat="1" x14ac:dyDescent="0.3">
      <c r="A22" s="158"/>
      <c r="B22" s="162" t="s">
        <v>157</v>
      </c>
      <c r="C22" s="162" t="s">
        <v>158</v>
      </c>
      <c r="D22" s="160" t="s">
        <v>136</v>
      </c>
      <c r="E22" s="151"/>
      <c r="F22" s="163" t="s">
        <v>159</v>
      </c>
      <c r="G22" s="155">
        <v>-50.4</v>
      </c>
      <c r="H22" s="161"/>
      <c r="I22" s="108"/>
      <c r="J22" s="151"/>
      <c r="K22" s="151"/>
      <c r="M22" s="151"/>
      <c r="N22" s="151"/>
      <c r="O22" s="151"/>
      <c r="P22" s="105"/>
      <c r="Q22" s="105"/>
      <c r="R22" s="105"/>
      <c r="S22" s="151"/>
      <c r="T22" s="160" t="s">
        <v>210</v>
      </c>
    </row>
    <row r="23" spans="1:20" s="180" customFormat="1" x14ac:dyDescent="0.3">
      <c r="A23" s="158"/>
      <c r="B23" s="162" t="s">
        <v>160</v>
      </c>
      <c r="C23" s="162" t="s">
        <v>161</v>
      </c>
      <c r="D23" s="160" t="s">
        <v>136</v>
      </c>
      <c r="E23" s="151"/>
      <c r="F23" s="163" t="s">
        <v>159</v>
      </c>
      <c r="G23" s="164">
        <v>-283</v>
      </c>
      <c r="H23" s="161"/>
      <c r="I23" s="108"/>
      <c r="J23" s="151"/>
      <c r="K23" s="151"/>
      <c r="M23" s="151"/>
      <c r="N23" s="151"/>
      <c r="O23" s="151"/>
      <c r="P23" s="105"/>
      <c r="Q23" s="105"/>
      <c r="R23" s="105"/>
      <c r="S23" s="151"/>
      <c r="T23" s="160" t="s">
        <v>210</v>
      </c>
    </row>
    <row r="24" spans="1:20" s="180" customFormat="1" x14ac:dyDescent="0.3">
      <c r="A24" s="158"/>
      <c r="B24" s="162" t="s">
        <v>162</v>
      </c>
      <c r="C24" s="163" t="s">
        <v>163</v>
      </c>
      <c r="D24" s="160" t="s">
        <v>136</v>
      </c>
      <c r="E24" s="158"/>
      <c r="F24" s="163" t="s">
        <v>159</v>
      </c>
      <c r="G24" s="155">
        <v>-35</v>
      </c>
      <c r="H24" s="161"/>
      <c r="I24" s="108"/>
      <c r="J24" s="151"/>
      <c r="K24" s="151"/>
      <c r="M24" s="151"/>
      <c r="N24" s="151"/>
      <c r="O24" s="151"/>
      <c r="P24" s="105"/>
      <c r="Q24" s="105"/>
      <c r="R24" s="105"/>
      <c r="S24" s="151"/>
      <c r="T24" s="160" t="s">
        <v>210</v>
      </c>
    </row>
    <row r="25" spans="1:20" s="180" customFormat="1" x14ac:dyDescent="0.3">
      <c r="A25" s="158"/>
      <c r="B25" s="162" t="s">
        <v>164</v>
      </c>
      <c r="C25" s="163" t="s">
        <v>165</v>
      </c>
      <c r="D25" s="160" t="s">
        <v>136</v>
      </c>
      <c r="E25" s="158"/>
      <c r="F25" s="163" t="s">
        <v>159</v>
      </c>
      <c r="G25" s="155">
        <v>-30.8</v>
      </c>
      <c r="H25" s="161"/>
      <c r="I25" s="108"/>
      <c r="J25" s="151"/>
      <c r="K25" s="151"/>
      <c r="M25" s="151"/>
      <c r="N25" s="151"/>
      <c r="O25" s="151"/>
      <c r="P25" s="105"/>
      <c r="Q25" s="105"/>
      <c r="R25" s="105"/>
      <c r="S25" s="151"/>
      <c r="T25" s="160" t="s">
        <v>210</v>
      </c>
    </row>
    <row r="26" spans="1:20" s="180" customFormat="1" x14ac:dyDescent="0.3">
      <c r="A26" s="158"/>
      <c r="B26" s="162" t="s">
        <v>166</v>
      </c>
      <c r="C26" s="163" t="s">
        <v>167</v>
      </c>
      <c r="D26" s="160" t="s">
        <v>136</v>
      </c>
      <c r="E26" s="158"/>
      <c r="F26" s="163" t="s">
        <v>159</v>
      </c>
      <c r="G26" s="155">
        <v>-32.4</v>
      </c>
      <c r="H26" s="161"/>
      <c r="I26" s="108"/>
      <c r="J26" s="151"/>
      <c r="K26" s="196" t="s">
        <v>220</v>
      </c>
      <c r="M26" s="151"/>
      <c r="N26" s="151"/>
      <c r="O26" s="151"/>
      <c r="P26" s="105"/>
      <c r="Q26" s="105"/>
      <c r="R26" s="105"/>
      <c r="S26" s="151"/>
      <c r="T26" s="160" t="s">
        <v>210</v>
      </c>
    </row>
    <row r="27" spans="1:20" s="180" customFormat="1" x14ac:dyDescent="0.3">
      <c r="A27" s="158"/>
      <c r="B27" s="162" t="s">
        <v>168</v>
      </c>
      <c r="C27" s="163" t="s">
        <v>169</v>
      </c>
      <c r="D27" s="160" t="s">
        <v>136</v>
      </c>
      <c r="E27" s="158"/>
      <c r="F27" s="163" t="s">
        <v>159</v>
      </c>
      <c r="G27" s="155">
        <v>-29.6</v>
      </c>
      <c r="H27" s="161"/>
      <c r="I27" s="108"/>
      <c r="J27" s="151"/>
      <c r="K27" s="151"/>
      <c r="M27" s="151"/>
      <c r="N27" s="151"/>
      <c r="O27" s="151"/>
      <c r="P27" s="105"/>
      <c r="Q27" s="105"/>
      <c r="R27" s="105"/>
      <c r="S27" s="151"/>
      <c r="T27" s="160" t="s">
        <v>210</v>
      </c>
    </row>
    <row r="28" spans="1:20" s="180" customFormat="1" x14ac:dyDescent="0.3">
      <c r="A28" s="158"/>
      <c r="B28" s="162" t="s">
        <v>200</v>
      </c>
      <c r="C28" s="163" t="s">
        <v>201</v>
      </c>
      <c r="D28" s="160" t="s">
        <v>136</v>
      </c>
      <c r="E28" s="158"/>
      <c r="F28" s="163" t="s">
        <v>159</v>
      </c>
      <c r="G28" s="155">
        <v>-27.6</v>
      </c>
      <c r="H28" s="161"/>
      <c r="I28" s="108"/>
      <c r="J28" s="151"/>
      <c r="K28" s="196" t="s">
        <v>220</v>
      </c>
      <c r="M28" s="151"/>
      <c r="N28" s="151"/>
      <c r="O28" s="151"/>
      <c r="P28" s="105"/>
      <c r="Q28" s="105"/>
      <c r="R28" s="105"/>
      <c r="S28" s="151"/>
      <c r="T28" s="160" t="s">
        <v>210</v>
      </c>
    </row>
    <row r="29" spans="1:20" s="180" customFormat="1" x14ac:dyDescent="0.3">
      <c r="A29" s="158"/>
      <c r="B29" s="162" t="s">
        <v>202</v>
      </c>
      <c r="C29" s="163" t="s">
        <v>203</v>
      </c>
      <c r="D29" s="160" t="s">
        <v>136</v>
      </c>
      <c r="E29" s="158"/>
      <c r="F29" s="163" t="s">
        <v>159</v>
      </c>
      <c r="G29" s="155">
        <v>-28.4</v>
      </c>
      <c r="H29" s="161"/>
      <c r="I29" s="108"/>
      <c r="J29" s="151"/>
      <c r="K29" s="196" t="s">
        <v>220</v>
      </c>
      <c r="M29" s="151"/>
      <c r="N29" s="151"/>
      <c r="O29" s="151"/>
      <c r="P29" s="105"/>
      <c r="Q29" s="105"/>
      <c r="R29" s="105"/>
      <c r="S29" s="151"/>
      <c r="T29" s="160" t="s">
        <v>210</v>
      </c>
    </row>
    <row r="30" spans="1:20" s="180" customFormat="1" x14ac:dyDescent="0.3">
      <c r="A30" s="158"/>
      <c r="B30" s="162" t="s">
        <v>204</v>
      </c>
      <c r="C30" s="163" t="s">
        <v>205</v>
      </c>
      <c r="D30" s="160" t="s">
        <v>136</v>
      </c>
      <c r="E30" s="158"/>
      <c r="F30" s="163" t="s">
        <v>159</v>
      </c>
      <c r="G30" s="155">
        <v>0.5</v>
      </c>
      <c r="H30" s="161"/>
      <c r="I30" s="108"/>
      <c r="J30" s="151"/>
      <c r="K30" s="196" t="s">
        <v>220</v>
      </c>
      <c r="M30" s="151"/>
      <c r="N30" s="151"/>
      <c r="O30" s="151"/>
      <c r="P30" s="105"/>
      <c r="Q30" s="105"/>
      <c r="R30" s="105"/>
      <c r="S30" s="151"/>
      <c r="T30" s="160" t="s">
        <v>210</v>
      </c>
    </row>
    <row r="31" spans="1:20" x14ac:dyDescent="0.3">
      <c r="B31" s="162" t="s">
        <v>193</v>
      </c>
      <c r="C31" s="163" t="s">
        <v>194</v>
      </c>
      <c r="D31" s="160" t="s">
        <v>136</v>
      </c>
      <c r="E31" s="158"/>
      <c r="F31" s="163" t="s">
        <v>195</v>
      </c>
      <c r="G31" s="164">
        <v>1324.2318621564207</v>
      </c>
      <c r="H31" s="161"/>
      <c r="T31" s="160" t="s">
        <v>210</v>
      </c>
    </row>
    <row r="32" spans="1:20" x14ac:dyDescent="0.3">
      <c r="B32" s="162" t="s">
        <v>196</v>
      </c>
      <c r="C32" s="163" t="s">
        <v>197</v>
      </c>
      <c r="D32" s="160" t="s">
        <v>136</v>
      </c>
      <c r="E32" s="158"/>
      <c r="F32" s="163" t="s">
        <v>207</v>
      </c>
      <c r="G32" s="168">
        <v>0.80496179726849137</v>
      </c>
      <c r="H32" s="161"/>
      <c r="T32" s="160" t="s">
        <v>210</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view="pageBreakPreview" zoomScale="70" zoomScaleNormal="70" zoomScaleSheetLayoutView="70" workbookViewId="0"/>
  </sheetViews>
  <sheetFormatPr defaultRowHeight="14.4" x14ac:dyDescent="0.3"/>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InterpretivePlots!Print_Area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2021-03-05T20:46:13Z</dcterms:modified>
</cp:coreProperties>
</file>