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codeName="ThisWorkbook" defaultThemeVersion="124226"/>
  <mc:AlternateContent xmlns:mc="http://schemas.openxmlformats.org/markup-compatibility/2006">
    <mc:Choice Requires="x15">
      <x15ac:absPath xmlns:x15ac="http://schemas.microsoft.com/office/spreadsheetml/2010/11/ac" url="P:\Bonanza Creek Energy\Bradenhead Sampling\Site Folders\North Platte Federal 31-34-22HNB (447399)\2021 January\"/>
    </mc:Choice>
  </mc:AlternateContent>
  <xr:revisionPtr revIDLastSave="0" documentId="13_ncr:1_{A7E4124B-93B7-47AB-A6CB-284F8768DECA}" xr6:coauthVersionLast="45" xr6:coauthVersionMax="46" xr10:uidLastSave="{00000000-0000-0000-0000-000000000000}"/>
  <bookViews>
    <workbookView xWindow="2490" yWindow="142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G19" i="2" l="1"/>
  <c r="AF19" i="2"/>
  <c r="AH12" i="2"/>
  <c r="AG12" i="2"/>
  <c r="C13" i="2"/>
  <c r="C12" i="2"/>
  <c r="Y12" i="2" l="1"/>
  <c r="Y13" i="2"/>
  <c r="C4" i="2" l="1"/>
  <c r="C5" i="2"/>
  <c r="F20" i="2"/>
  <c r="F19" i="2"/>
  <c r="E20" i="2"/>
  <c r="E19" i="2"/>
  <c r="D20" i="2"/>
  <c r="D19" i="2"/>
  <c r="C20" i="2"/>
  <c r="C19" i="2"/>
  <c r="B20" i="2"/>
  <c r="B19" i="2"/>
  <c r="A12" i="2" l="1"/>
  <c r="A19" i="2" s="1"/>
  <c r="A13" i="2" l="1"/>
  <c r="A20" i="2" s="1"/>
  <c r="AG20" i="2"/>
  <c r="AF20" i="2"/>
  <c r="AG13" i="2"/>
  <c r="M20" i="2" l="1"/>
  <c r="M19" i="2" l="1"/>
  <c r="J19" i="2" l="1"/>
  <c r="K19" i="2" s="1"/>
  <c r="J20" i="2"/>
  <c r="K20" i="2" s="1"/>
  <c r="Z12" i="2"/>
  <c r="AA12" i="2"/>
  <c r="AB12" i="2"/>
  <c r="AC12" i="2"/>
  <c r="AD12" i="2"/>
  <c r="AE12" i="2"/>
  <c r="AF12" i="2"/>
  <c r="Z13" i="2"/>
  <c r="AA13" i="2"/>
  <c r="AB13" i="2"/>
  <c r="AC13" i="2"/>
  <c r="AD13" i="2"/>
  <c r="AE13" i="2"/>
  <c r="AF13" i="2"/>
  <c r="AH13" i="2" l="1"/>
  <c r="L20" i="2"/>
  <c r="L19" i="2"/>
  <c r="C6" i="2"/>
</calcChain>
</file>

<file path=xl/sharedStrings.xml><?xml version="1.0" encoding="utf-8"?>
<sst xmlns="http://schemas.openxmlformats.org/spreadsheetml/2006/main" count="559" uniqueCount="220">
  <si>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</si>
  <si>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</si>
  <si>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</si>
  <si>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</si>
  <si>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</si>
  <si>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</si>
  <si>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</si>
  <si>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</si>
  <si>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</si>
  <si>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</si>
  <si>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</si>
  <si>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</si>
  <si>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</si>
  <si>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</si>
  <si>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</si>
  <si>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</si>
  <si>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</si>
  <si>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</si>
  <si>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</si>
  <si>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</si>
  <si>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</si>
  <si>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</si>
  <si>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</si>
  <si>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</si>
  <si>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</si>
  <si>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</si>
  <si>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</si>
  <si>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</si>
  <si>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</si>
  <si>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</si>
  <si>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</si>
  <si>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</si>
  <si>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</si>
  <si>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</si>
  <si>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</si>
  <si>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</si>
  <si>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</si>
  <si>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</si>
  <si>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</si>
  <si>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</si>
  <si>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</si>
  <si>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</si>
  <si>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</si>
  <si>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</si>
  <si>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</si>
  <si>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</si>
  <si>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</si>
  <si>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</si>
  <si>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</si>
  <si>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</si>
  <si>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</si>
  <si>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</si>
  <si>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</si>
  <si>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</si>
  <si>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</si>
  <si>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</si>
  <si>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</si>
  <si>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</si>
  <si>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</si>
  <si>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</si>
  <si>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</si>
  <si>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</si>
  <si>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</si>
  <si>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</si>
  <si>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</si>
  <si>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</si>
  <si>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</si>
  <si>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</si>
  <si>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</si>
  <si>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</si>
  <si>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</si>
  <si>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</si>
  <si>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</si>
  <si>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</si>
  <si>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</si>
  <si>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</si>
  <si>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</si>
  <si>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</si>
  <si>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</si>
  <si>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</si>
  <si>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</si>
  <si>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</si>
  <si>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</si>
  <si>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</si>
  <si>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</si>
  <si>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</si>
  <si>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</si>
  <si>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</si>
  <si>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</si>
  <si>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</si>
  <si>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</si>
  <si>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</si>
  <si>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</si>
  <si>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</si>
  <si>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</si>
  <si>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</si>
  <si>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</si>
  <si>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</si>
  <si>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</si>
  <si>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</si>
  <si>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</si>
  <si>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</si>
  <si>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</si>
  <si>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</si>
  <si>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</si>
  <si>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</si>
  <si>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</si>
  <si>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</si>
  <si>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</si>
  <si>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</si>
  <si>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</si>
  <si>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</si>
  <si>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</si>
  <si>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</si>
  <si>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</si>
  <si>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</si>
  <si>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</si>
  <si>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</si>
  <si>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</si>
  <si>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</si>
  <si>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</si>
  <si>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</si>
  <si>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</si>
  <si>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</si>
  <si>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</si>
  <si>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</si>
  <si>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</si>
  <si>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</si>
  <si>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</si>
  <si>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</si>
  <si>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</si>
  <si>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</si>
  <si>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</si>
  <si>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</si>
  <si>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</si>
  <si>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</si>
  <si>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</si>
  <si>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</si>
  <si>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</si>
  <si>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</si>
  <si>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</si>
  <si>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</si>
  <si>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</si>
  <si>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</si>
  <si>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</si>
  <si>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</si>
  <si>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</si>
  <si>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</si>
  <si>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</si>
  <si>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</si>
  <si>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</si>
  <si>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</si>
  <si>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</si>
  <si>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</si>
  <si>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</si>
  <si>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</si>
  <si>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</si>
  <si>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</si>
  <si>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</si>
  <si>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</si>
  <si>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</si>
  <si>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</si>
  <si>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</si>
  <si>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</si>
  <si>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</si>
  <si>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</si>
  <si>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</si>
  <si>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</si>
  <si>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</si>
  <si>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</si>
  <si>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</si>
  <si>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</si>
  <si>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</si>
  <si>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</si>
  <si>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</si>
  <si>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</si>
  <si>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</si>
  <si>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</si>
  <si>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</si>
  <si>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</si>
  <si>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</si>
  <si>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</si>
  <si>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</si>
  <si>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</si>
  <si>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</si>
  <si>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</si>
  <si>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</si>
  <si>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</si>
  <si>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</si>
  <si>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</si>
  <si>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</si>
  <si>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</si>
  <si>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</si>
  <si>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</si>
  <si>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</si>
  <si>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</si>
  <si>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</si>
  <si>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</si>
  <si>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</si>
  <si>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</si>
  <si>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</si>
  <si>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</si>
  <si>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</si>
  <si>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</si>
  <si>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</si>
  <si>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</si>
  <si>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</si>
  <si>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Bradenhead Gas</t>
  </si>
  <si>
    <t xml:space="preserve"> Production Gas</t>
  </si>
  <si>
    <t>19092867 &amp; 21015145</t>
  </si>
  <si>
    <t>DIG-020687</t>
  </si>
  <si>
    <t>DIG-020687 &amp; DIG-024524</t>
  </si>
  <si>
    <t>WSP</t>
  </si>
  <si>
    <t>NORTH PLATTE FEDERAL 31-34-22 HNB (447399)</t>
  </si>
  <si>
    <t>DIG-024524</t>
  </si>
  <si>
    <t>nd</t>
  </si>
  <si>
    <t/>
  </si>
  <si>
    <t>ND</t>
  </si>
  <si>
    <t>Low Signal</t>
  </si>
  <si>
    <t>123-43499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</si>
</sst>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61" fillId="0" borderId="32" xfId="55"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NORTH PLATTE FEDERAL 31-34-22 HNB (447399)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-52.6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NORTH PLATTE FEDERAL 31-34-22 HNB (447399)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-49.3</c:v>
                </c:pt>
                <c:pt idx="1">
                  <c:v>-34.6</c:v>
                </c:pt>
                <c:pt idx="2">
                  <c:v>-30.3</c:v>
                </c:pt>
                <c:pt idx="3">
                  <c:v>-31.6</c:v>
                </c:pt>
                <c:pt idx="4">
                  <c:v>-29.2</c:v>
                </c:pt>
                <c:pt idx="5">
                  <c:v>-27.3</c:v>
                </c:pt>
                <c:pt idx="6">
                  <c:v>-29.9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NORTH PLATTE FEDERAL 31-34-22 HNB (447399)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92.665371235963676</c:v>
                </c:pt>
                <c:pt idx="1">
                  <c:v>5.7057284368488173</c:v>
                </c:pt>
                <c:pt idx="2">
                  <c:v>1.6289003271875011</c:v>
                </c:pt>
                <c:pt idx="3">
                  <c:v>#N/A</c:v>
                </c:pt>
                <c:pt idx="4">
                  <c:v>#N/A</c:v>
                </c:pt>
                <c:pt idx="5">
                  <c:v>#N/A</c:v>
                </c:pt>
                <c:pt idx="6">
                  <c:v>#N/A</c:v>
                </c:pt>
                <c:pt idx="7">
                  <c:v>#N/A</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NORTH PLATTE FEDERAL 31-34-22 HNB (447399)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71.324875493549342</c:v>
                </c:pt>
                <c:pt idx="1">
                  <c:v>15.130543555165</c:v>
                </c:pt>
                <c:pt idx="2">
                  <c:v>8.2549654680759339</c:v>
                </c:pt>
                <c:pt idx="3">
                  <c:v>0.94537362614086617</c:v>
                </c:pt>
                <c:pt idx="4">
                  <c:v>2.6796533320820615</c:v>
                </c:pt>
                <c:pt idx="5">
                  <c:v>0.53553592147301454</c:v>
                </c:pt>
                <c:pt idx="6">
                  <c:v>0.68500090027817162</c:v>
                </c:pt>
                <c:pt idx="7">
                  <c:v>0.4440517032356131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NORTH PLATTE FEDERAL 31-34-22 HNB (447399)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7.334628764036319</c:v>
                </c:pt>
              </c:numCache>
            </c:numRef>
          </c:xVal>
          <c:yVal>
            <c:numRef>
              <c:f>'Data Summary'!$O$19</c:f>
              <c:numCache>
                <c:formatCode>0.0</c:formatCode>
                <c:ptCount val="1"/>
                <c:pt idx="0">
                  <c:v>-52.6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NORTH PLATTE FEDERAL 31-34-22 HNB (447399) Production Gas</c:v>
                </c:pt>
              </c:strCache>
            </c:strRef>
          </c:tx>
          <c:spPr>
            <a:ln w="28575">
              <a:noFill/>
            </a:ln>
          </c:spPr>
          <c:marker>
            <c:spPr>
              <a:ln>
                <a:solidFill>
                  <a:schemeClr val="tx1"/>
                </a:solidFill>
              </a:ln>
            </c:spPr>
          </c:marker>
          <c:xVal>
            <c:numRef>
              <c:f>'Data Summary'!$K$20</c:f>
              <c:numCache>
                <c:formatCode>0.0</c:formatCode>
                <c:ptCount val="1"/>
                <c:pt idx="0">
                  <c:v>28.675124506450658</c:v>
                </c:pt>
              </c:numCache>
            </c:numRef>
          </c:xVal>
          <c:yVal>
            <c:numRef>
              <c:f>'Data Summary'!$O$20</c:f>
              <c:numCache>
                <c:formatCode>0.0</c:formatCode>
                <c:ptCount val="1"/>
                <c:pt idx="0">
                  <c:v>-49.3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NORTH PLATTE FEDERAL 31-34-22 HNB (447399)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NORTH PLATTE FEDERAL 31-34-22 HNB (447399)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-34.6</c:v>
                </c:pt>
              </c:numCache>
            </c:numRef>
          </c:xVal>
          <c:yVal>
            <c:numRef>
              <c:f>'Data Summary'!$Q$20</c:f>
              <c:numCache>
                <c:formatCode>0.0</c:formatCode>
                <c:ptCount val="1"/>
                <c:pt idx="0">
                  <c:v>-30.3</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32325002221426935"/>
          <c:y val="0.75380265748031494"/>
          <c:w val="0.60814674646136169"/>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NORTH PLATTE FEDERAL 31-34-22 HNB (447399) Bradenhead Gas</c:v>
                </c:pt>
              </c:strCache>
            </c:strRef>
          </c:tx>
          <c:spPr>
            <a:ln>
              <a:noFill/>
            </a:ln>
          </c:spPr>
          <c:marker>
            <c:symbol val="diamond"/>
            <c:size val="8"/>
            <c:spPr>
              <a:ln>
                <a:solidFill>
                  <a:schemeClr val="tx1"/>
                </a:solidFill>
              </a:ln>
            </c:spPr>
          </c:marker>
          <c:xVal>
            <c:numRef>
              <c:f>'Data Summary'!$M$19</c:f>
              <c:numCache>
                <c:formatCode>0.0</c:formatCode>
                <c:ptCount val="1"/>
                <c:pt idx="0">
                  <c:v>60.391110512367838</c:v>
                </c:pt>
              </c:numCache>
            </c:numRef>
          </c:xVal>
          <c:yVal>
            <c:numRef>
              <c:f>'Data Summary'!$K$19</c:f>
              <c:numCache>
                <c:formatCode>0.0</c:formatCode>
                <c:ptCount val="1"/>
                <c:pt idx="0">
                  <c:v>7.334628764036319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NORTH PLATTE FEDERAL 31-34-22 HNB (447399)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6.5993836899057206</c:v>
                </c:pt>
              </c:numCache>
            </c:numRef>
          </c:xVal>
          <c:yVal>
            <c:numRef>
              <c:f>'Data Summary'!$K$20</c:f>
              <c:numCache>
                <c:formatCode>0.0</c:formatCode>
                <c:ptCount val="1"/>
                <c:pt idx="0">
                  <c:v>28.675124506450658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38229914894038614"/>
          <c:y val="6.5617618110236253E-2"/>
          <c:w val="0.52898061090030024"/>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NORTH PLATTE FEDERAL 31-34-22 HNB (447399) Bradenhead Gas</c:v>
                </c:pt>
              </c:strCache>
            </c:strRef>
          </c:tx>
          <c:spPr>
            <a:ln w="28575">
              <a:noFill/>
            </a:ln>
          </c:spPr>
          <c:marker>
            <c:symbol val="diamond"/>
            <c:size val="8"/>
            <c:spPr>
              <a:ln>
                <a:solidFill>
                  <a:schemeClr val="tx1"/>
                </a:solidFill>
              </a:ln>
            </c:spPr>
          </c:marker>
          <c:xVal>
            <c:numRef>
              <c:f>'Data Summary'!$W$19</c:f>
              <c:numCache>
                <c:formatCode>0</c:formatCode>
                <c:ptCount val="1"/>
                <c:pt idx="0">
                  <c:v>-291</c:v>
                </c:pt>
              </c:numCache>
            </c:numRef>
          </c:xVal>
          <c:yVal>
            <c:numRef>
              <c:f>'Data Summary'!$O$19</c:f>
              <c:numCache>
                <c:formatCode>0.0</c:formatCode>
                <c:ptCount val="1"/>
                <c:pt idx="0">
                  <c:v>-52.6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NORTH PLATTE FEDERAL 31-34-22 HNB (447399) Production Gas</c:v>
                </c:pt>
              </c:strCache>
            </c:strRef>
          </c:tx>
          <c:spPr>
            <a:ln w="28575">
              <a:noFill/>
            </a:ln>
          </c:spPr>
          <c:marker>
            <c:spPr>
              <a:ln>
                <a:solidFill>
                  <a:schemeClr val="tx1"/>
                </a:solidFill>
              </a:ln>
            </c:spPr>
          </c:marker>
          <c:xVal>
            <c:numRef>
              <c:f>'Data Summary'!$W$20</c:f>
              <c:numCache>
                <c:formatCode>0</c:formatCode>
                <c:ptCount val="1"/>
                <c:pt idx="0">
                  <c:v>-274</c:v>
                </c:pt>
              </c:numCache>
            </c:numRef>
          </c:xVal>
          <c:yVal>
            <c:numRef>
              <c:f>'Data Summary'!$O$20</c:f>
              <c:numCache>
                <c:formatCode>0.0</c:formatCode>
                <c:ptCount val="1"/>
                <c:pt idx="0">
                  <c:v>-49.3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NORTH PLATTE FEDERAL 31-34-22 HNB (447399)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-52.6</c:v>
                </c:pt>
              </c:numCache>
            </c:numRef>
          </c:xVal>
          <c:yVal>
            <c:numRef>
              <c:f>'Data Summary'!$L$19</c:f>
              <c:numCache>
                <c:formatCode>0.0</c:formatCode>
                <c:ptCount val="1"/>
                <c:pt idx="0">
                  <c:v>12.633955203067293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NORTH PLATTE FEDERAL 31-34-22 HNB (447399) Production Gas</c:v>
                </c:pt>
              </c:strCache>
            </c:strRef>
          </c:tx>
          <c:spPr>
            <a:ln w="28575">
              <a:noFill/>
            </a:ln>
          </c:spPr>
          <c:marker>
            <c:spPr>
              <a:ln>
                <a:solidFill>
                  <a:schemeClr val="tx1"/>
                </a:solidFill>
              </a:ln>
            </c:spPr>
          </c:marker>
          <c:xVal>
            <c:numRef>
              <c:f>'Data Summary'!$O$20</c:f>
              <c:numCache>
                <c:formatCode>0.0</c:formatCode>
                <c:ptCount val="1"/>
                <c:pt idx="0">
                  <c:v>-49.3</c:v>
                </c:pt>
              </c:numCache>
            </c:numRef>
          </c:xVal>
          <c:yVal>
            <c:numRef>
              <c:f>'Data Summary'!$L$20</c:f>
              <c:numCache>
                <c:formatCode>0.0</c:formatCode>
                <c:ptCount val="1"/>
                <c:pt idx="0">
                  <c:v>3.0499603588985558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1367367</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0.607</cdr:y>
    </cdr:from>
    <cdr:to>
      <cdr:x>0.92985</cdr:x>
      <cdr:y>0.63825</cdr:y>
    </cdr:to>
    <cdr:sp macro="" textlink="">
      <cdr:nvSpPr>
        <cdr:cNvPr id="2" name="TextBox 1"/>
        <cdr:cNvSpPr txBox="1"/>
      </cdr:nvSpPr>
      <cdr:spPr>
        <a:xfrm xmlns:a="http://schemas.openxmlformats.org/drawingml/2006/main">
          <a:off x="3939402" y="3700263"/>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0.36547</cdr:y>
    </cdr:from>
    <cdr:to>
      <cdr:x>0.57079</cdr:x>
      <cdr:y>0.4174</cdr:y>
    </cdr:to>
    <cdr:sp macro="" textlink="">
      <cdr:nvSpPr>
        <cdr:cNvPr id="5" name="TextBox 1"/>
        <cdr:cNvSpPr txBox="1"/>
      </cdr:nvSpPr>
      <cdr:spPr>
        <a:xfrm xmlns:a="http://schemas.openxmlformats.org/drawingml/2006/main">
          <a:off x="2223183" y="222790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0.32607</cdr:x>
      <cdr:y>0.29608</cdr:y>
    </cdr:from>
    <cdr:to>
      <cdr:x>0.41913</cdr:x>
      <cdr:y>0.34801</cdr:y>
    </cdr:to>
    <cdr:sp macro="" textlink="">
      <cdr:nvSpPr>
        <cdr:cNvPr id="6" name="TextBox 1"/>
        <cdr:cNvSpPr txBox="1"/>
      </cdr:nvSpPr>
      <cdr:spPr>
        <a:xfrm xmlns:a="http://schemas.openxmlformats.org/drawingml/2006/main">
          <a:off x="1517394" y="180488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0.26346</cdr:y>
    </cdr:from>
    <cdr:to>
      <cdr:x>0.33169</cdr:x>
      <cdr:y>0.31539</cdr:y>
    </cdr:to>
    <cdr:sp macro="" textlink="">
      <cdr:nvSpPr>
        <cdr:cNvPr id="8" name="TextBox 1"/>
        <cdr:cNvSpPr txBox="1"/>
      </cdr:nvSpPr>
      <cdr:spPr>
        <a:xfrm xmlns:a="http://schemas.openxmlformats.org/drawingml/2006/main">
          <a:off x="1110517" y="160603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0.27868</cdr:y>
    </cdr:from>
    <cdr:to>
      <cdr:x>0.26585</cdr:x>
      <cdr:y>0.33061</cdr:y>
    </cdr:to>
    <cdr:sp macro="" textlink="">
      <cdr:nvSpPr>
        <cdr:cNvPr id="9" name="TextBox 1"/>
        <cdr:cNvSpPr txBox="1"/>
      </cdr:nvSpPr>
      <cdr:spPr>
        <a:xfrm xmlns:a="http://schemas.openxmlformats.org/drawingml/2006/main">
          <a:off x="804103" y="1698838"/>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503463</xdr:colOff>
      <xdr:row>53</xdr:row>
      <xdr:rowOff>5512</xdr:rowOff>
    </xdr:to>
    <xdr:pic>
      <xdr:nvPicPr>
        <xdr:cNvPr id="2" name="Picture 1">
          <a:extLst>
            <a:ext uri="{FF2B5EF4-FFF2-40B4-BE49-F238E27FC236}">
              <a16:creationId xmlns:a16="http://schemas.microsoft.com/office/drawing/2014/main" id="{EC9C1FCA-77D4-4B8E-947A-D9F3B38F19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851320" cy="1010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585107</xdr:colOff>
      <xdr:row>0</xdr:row>
      <xdr:rowOff>0</xdr:rowOff>
    </xdr:from>
    <xdr:to>
      <xdr:col>27</xdr:col>
      <xdr:colOff>190499</xdr:colOff>
      <xdr:row>59</xdr:row>
      <xdr:rowOff>80977</xdr:rowOff>
    </xdr:to>
    <xdr:pic>
      <xdr:nvPicPr>
        <xdr:cNvPr id="3" name="Picture 2">
          <a:extLst>
            <a:ext uri="{FF2B5EF4-FFF2-40B4-BE49-F238E27FC236}">
              <a16:creationId xmlns:a16="http://schemas.microsoft.com/office/drawing/2014/main" id="{6C9C2DDC-9AA9-4963-BFAD-10540288E9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32964" y="0"/>
          <a:ext cx="8790214" cy="113204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70" zoomScaleNormal="70" zoomScaleSheetLayoutView="70"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209</v>
      </c>
      <c r="E21" s="43"/>
      <c r="F21" s="37"/>
      <c r="G21" s="37"/>
      <c r="H21" s="37"/>
      <c r="I21" s="37"/>
      <c r="J21" s="36"/>
    </row>
    <row r="22" spans="1:10" ht="15" customHeight="1" x14ac:dyDescent="0.3">
      <c r="A22" s="36"/>
      <c r="B22" s="43" t="s">
        <v>45</v>
      </c>
      <c r="C22" s="44"/>
      <c r="D22" s="43" t="s">
        <v>211</v>
      </c>
      <c r="E22" s="43"/>
      <c r="F22" s="37"/>
      <c r="G22" s="37"/>
      <c r="H22" s="37"/>
      <c r="I22" s="37"/>
      <c r="J22" s="36"/>
    </row>
    <row r="23" spans="1:10" ht="15" customHeight="1" x14ac:dyDescent="0.3">
      <c r="A23" s="36"/>
      <c r="B23" s="43" t="s">
        <v>49</v>
      </c>
      <c r="C23" s="44"/>
      <c r="D23" s="43" t="s">
        <v>212</v>
      </c>
      <c r="E23" s="43"/>
      <c r="F23" s="45"/>
      <c r="G23" s="37"/>
      <c r="H23" s="37"/>
      <c r="I23" s="37"/>
      <c r="J23" s="36"/>
    </row>
    <row r="24" spans="1:10" ht="15" customHeight="1" x14ac:dyDescent="0.3">
      <c r="A24" s="36"/>
      <c r="B24" s="43" t="s">
        <v>50</v>
      </c>
      <c r="C24" s="44"/>
      <c r="D24" s="43" t="s">
        <v>213</v>
      </c>
      <c r="E24" s="43"/>
      <c r="F24" s="45"/>
      <c r="G24" s="37"/>
      <c r="H24" s="37"/>
      <c r="I24" s="37"/>
      <c r="J24" s="36"/>
    </row>
    <row r="25" spans="1:10" ht="15" customHeight="1" x14ac:dyDescent="0.3">
      <c r="A25" s="36"/>
      <c r="B25" s="43"/>
      <c r="C25" s="46"/>
      <c r="D25" s="43"/>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80" zoomScaleNormal="80" zoomScaleSheetLayoutView="70" zoomScalePageLayoutView="25" workbookViewId="0">
      <pane xSplit="2" ySplit="10" topLeftCell="C11" activePane="bottomRight" state="frozen"/>
      <selection pane="topRight" activeCell="C1" sqref="C1"/>
      <selection pane="bottomLeft" activeCell="A12" sqref="A12"/>
      <selection pane="bottomRight" activeCell="V25" sqref="V25"/>
    </sheetView>
  </sheetViews>
  <sheetFormatPr defaultColWidth="10.6640625" defaultRowHeight="15" customHeight="1" x14ac:dyDescent="0.3"/>
  <cols>
    <col min="1" max="1" width="22.109375" style="25" bestFit="1" customWidth="1"/>
    <col min="2" max="2" width="12.33203125" style="25" bestFit="1" customWidth="1"/>
    <col min="3" max="3" width="56.332031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NORTH PLATTE FEDERAL 31-34-22 HNB (447399)</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19092867 &amp; 21015145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DIG-020687 &amp; DIG-024524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19092867 &amp; 21015145</v>
      </c>
      <c r="B12" s="173" t="s">
        <v>210</v>
      </c>
      <c r="C12" s="174" t="str">
        <f>Cover!D24&amp;D12</f>
        <v>NORTH PLATTE FEDERAL 31-34-22 HNB (447399) Bradenhead Gas</v>
      </c>
      <c r="D12" s="159" t="s">
        <v>207</v>
      </c>
      <c r="E12" s="176">
        <v>43735</v>
      </c>
      <c r="F12" s="190">
        <v>0.3611111111111111</v>
      </c>
      <c r="G12" s="95"/>
      <c r="H12" s="95"/>
      <c r="I12" s="114"/>
      <c r="J12" s="182">
        <v>43738</v>
      </c>
      <c r="K12" s="178">
        <v>200385.688764497</v>
      </c>
      <c r="L12" s="178">
        <v>13006.069854701</v>
      </c>
      <c r="M12" s="178" t="s">
        <v>215</v>
      </c>
      <c r="N12" s="178">
        <v>11005.1083745712</v>
      </c>
      <c r="O12" s="178">
        <v>677.62270809339998</v>
      </c>
      <c r="P12" s="178">
        <v>193.451171597052</v>
      </c>
      <c r="Q12" s="178" t="s">
        <v>215</v>
      </c>
      <c r="R12" s="178" t="s">
        <v>215</v>
      </c>
      <c r="S12" s="178" t="s">
        <v>215</v>
      </c>
      <c r="T12" s="178" t="s">
        <v>215</v>
      </c>
      <c r="U12" s="178" t="s">
        <v>215</v>
      </c>
      <c r="V12" s="178" t="s">
        <v>215</v>
      </c>
      <c r="W12" s="178" t="s">
        <v>215</v>
      </c>
      <c r="X12" s="179">
        <v>792809.23158506502</v>
      </c>
      <c r="Y12" s="167">
        <f t="shared" ref="Y12:AF13" si="0">IF(N12="nd",NA(),100*N12/SUM($N12:$U12))</f>
        <v>92.665371235963676</v>
      </c>
      <c r="Z12" s="97">
        <f t="shared" si="0"/>
        <v>5.7057284368488173</v>
      </c>
      <c r="AA12" s="97">
        <f t="shared" si="0"/>
        <v>1.6289003271875011</v>
      </c>
      <c r="AB12" s="97" t="e">
        <f t="shared" si="0"/>
        <v>#N/A</v>
      </c>
      <c r="AC12" s="97" t="e">
        <f t="shared" si="0"/>
        <v>#N/A</v>
      </c>
      <c r="AD12" s="97" t="e">
        <f t="shared" si="0"/>
        <v>#N/A</v>
      </c>
      <c r="AE12" s="97" t="e">
        <f t="shared" si="0"/>
        <v>#N/A</v>
      </c>
      <c r="AF12" s="140" t="e">
        <f t="shared" si="0"/>
        <v>#N/A</v>
      </c>
      <c r="AG12" s="138">
        <f>(K12/SUM(K12:U12))+(L12/SUM(K12:U12))+(N12/SUM(K12:U12)*1010)+(O12/SUM(K12:U12)*1769.7)+(P12/SUM(K12:U12)*2516.1)</f>
        <v>57.773345669346718</v>
      </c>
      <c r="AH12" s="116">
        <f>(Y12*1010+Z12*1769.7+AA12*2516.1)/100</f>
        <v>1077.8792867625111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19092867 &amp; 21015145</v>
      </c>
      <c r="B13" s="172" t="s">
        <v>214</v>
      </c>
      <c r="C13" s="175" t="str">
        <f>Cover!D24&amp;D13</f>
        <v>NORTH PLATTE FEDERAL 31-34-22 HNB (447399) Production Gas</v>
      </c>
      <c r="D13" s="165" t="s">
        <v>208</v>
      </c>
      <c r="E13" s="177">
        <v>44218</v>
      </c>
      <c r="F13" s="191">
        <v>0.60416666666666663</v>
      </c>
      <c r="G13" s="110"/>
      <c r="H13" s="110"/>
      <c r="I13" s="115"/>
      <c r="J13" s="183">
        <v>44225</v>
      </c>
      <c r="K13" s="180">
        <v>11725.15</v>
      </c>
      <c r="L13" s="180">
        <v>1888.14</v>
      </c>
      <c r="M13" s="180">
        <v>25211.38</v>
      </c>
      <c r="N13" s="180">
        <v>686606.71</v>
      </c>
      <c r="O13" s="180">
        <v>145653.71</v>
      </c>
      <c r="P13" s="180">
        <v>79466.17</v>
      </c>
      <c r="Q13" s="180">
        <v>9100.61</v>
      </c>
      <c r="R13" s="180">
        <v>25795.599999999999</v>
      </c>
      <c r="S13" s="180">
        <v>5155.32</v>
      </c>
      <c r="T13" s="180">
        <v>6594.14</v>
      </c>
      <c r="U13" s="180">
        <v>4274.6499999999996</v>
      </c>
      <c r="V13" s="180" t="s">
        <v>215</v>
      </c>
      <c r="W13" s="180" t="s">
        <v>215</v>
      </c>
      <c r="X13" s="181" t="s">
        <v>215</v>
      </c>
      <c r="Y13" s="168">
        <f t="shared" si="0"/>
        <v>71.324875493549342</v>
      </c>
      <c r="Z13" s="113">
        <f t="shared" si="0"/>
        <v>15.130543555165</v>
      </c>
      <c r="AA13" s="113">
        <f t="shared" si="0"/>
        <v>8.2549654680759339</v>
      </c>
      <c r="AB13" s="113">
        <f t="shared" si="0"/>
        <v>0.94537362614086617</v>
      </c>
      <c r="AC13" s="113">
        <f t="shared" si="0"/>
        <v>2.6796533320820615</v>
      </c>
      <c r="AD13" s="113">
        <f t="shared" si="0"/>
        <v>0.53553592147301454</v>
      </c>
      <c r="AE13" s="113">
        <f t="shared" si="0"/>
        <v>0.68500090027817162</v>
      </c>
      <c r="AF13" s="141">
        <f t="shared" si="0"/>
        <v>0.4440517032356131</v>
      </c>
      <c r="AG13" s="139">
        <f>(K13/SUM(K13:U13))+(L13/SUM(K13:U13))+(M13/SUM(K13:U13))+(N13/SUM(K13:U13)*1010)+(O13/SUM(K13:U13)*1769.7)+(P13/SUM(K13:U13)*2516.1)+(Q13/SUM(K13:U13)*3251.9)+(R13/SUM(K13:U13)*3262.3)+(S13/SUM(K13:U13)*4000.9)+(T13/SUM(K13:U13)*4008.7)+(U13/SUM(K13:U13)*4755.9)</f>
        <v>1330.3989305158318</v>
      </c>
      <c r="AH13" s="117">
        <f>(Y13*1010+Z13*1769.7+AA13*2516.1+AB13*3251.9+AC13*3262.3+AD13*4000.9+AE13*4008.7+AF13*4755.9)/100</f>
        <v>1384.0151362496972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199"/>
      <c r="Y17" s="199"/>
      <c r="Z17" s="200"/>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1">A12</f>
        <v>19092867 &amp; 21015145</v>
      </c>
      <c r="B19" s="95" t="str">
        <f t="shared" si="1"/>
        <v>DIG-020687</v>
      </c>
      <c r="C19" s="95" t="str">
        <f t="shared" si="1"/>
        <v>NORTH PLATTE FEDERAL 31-34-22 HNB (447399) Bradenhead Gas</v>
      </c>
      <c r="D19" s="96" t="str">
        <f t="shared" si="1"/>
        <v xml:space="preserve"> Bradenhead Gas</v>
      </c>
      <c r="E19" s="96">
        <f t="shared" si="1"/>
        <v>43735</v>
      </c>
      <c r="F19" s="192">
        <f t="shared" si="1"/>
        <v>0.3611111111111111</v>
      </c>
      <c r="G19" s="98"/>
      <c r="H19" s="98"/>
      <c r="I19" s="118"/>
      <c r="J19" s="119">
        <f>IF(SUM(N12:U12)&gt;0,SUM(N12:U12),NA())</f>
        <v>11876.182254261652</v>
      </c>
      <c r="K19" s="90">
        <f>IF(J19&gt;0, 100*SUM(O12:U12)/SUM(N12:U12), NA())</f>
        <v>7.334628764036319</v>
      </c>
      <c r="L19" s="90">
        <f>IF(Y12&gt;0,IF(Z12&gt;0,Y12/(Z12+AA12),NA()))</f>
        <v>12.633955203067293</v>
      </c>
      <c r="M19" s="120">
        <f>(N12+O12)/SUM(P12:T12)</f>
        <v>60.391110512367838</v>
      </c>
      <c r="N19" s="186">
        <v>43749</v>
      </c>
      <c r="O19" s="185">
        <v>-52.6</v>
      </c>
      <c r="P19" s="185"/>
      <c r="Q19" s="185"/>
      <c r="R19" s="189"/>
      <c r="S19" s="189"/>
      <c r="T19" s="185"/>
      <c r="U19" s="185"/>
      <c r="V19" s="171"/>
      <c r="W19" s="170">
        <v>-291</v>
      </c>
      <c r="X19" s="201"/>
      <c r="Y19" s="202"/>
      <c r="Z19" s="203"/>
      <c r="AC19" s="146" t="s">
        <v>62</v>
      </c>
      <c r="AF19" s="128">
        <f>((K12/SUM(K12:U12)*28.0134)+(L12/SUM(K12:U12)*31.9988)+(N12/SUM(K12:U12)*16.0425)+(O12/SUM(K12:U12)*30.069)+(P12/SUM(K12:U12)*44.0956))/28.967</f>
        <v>0.95552441926770615</v>
      </c>
      <c r="AG19" s="125">
        <f>((N12/SUM(N12:U12)*16.0425)+(O12/SUM(N12:U12)*30.069)+(P12/SUM(N12:U12)*44.0956))/28.967</f>
        <v>0.59722342793112293</v>
      </c>
      <c r="AR19" s="21"/>
      <c r="CF19" s="52"/>
      <c r="CG19" s="21"/>
    </row>
    <row r="20" spans="1:85" ht="15" customHeight="1" thickBot="1" x14ac:dyDescent="0.35">
      <c r="A20" s="143" t="str">
        <f t="shared" si="1"/>
        <v>19092867 &amp; 21015145</v>
      </c>
      <c r="B20" s="110" t="str">
        <f t="shared" si="1"/>
        <v>DIG-024524</v>
      </c>
      <c r="C20" s="110" t="str">
        <f t="shared" si="1"/>
        <v>NORTH PLATTE FEDERAL 31-34-22 HNB (447399) Production Gas</v>
      </c>
      <c r="D20" s="111" t="str">
        <f t="shared" si="1"/>
        <v xml:space="preserve"> Production Gas</v>
      </c>
      <c r="E20" s="177">
        <f t="shared" si="1"/>
        <v>44218</v>
      </c>
      <c r="F20" s="193">
        <f t="shared" si="1"/>
        <v>0.60416666666666663</v>
      </c>
      <c r="G20" s="110"/>
      <c r="H20" s="110"/>
      <c r="I20" s="115"/>
      <c r="J20" s="121">
        <f>IF(SUM(N13:U13)&gt;0,SUM(N13:U13),NA())</f>
        <v>962646.90999999992</v>
      </c>
      <c r="K20" s="112">
        <f>IF(J20&gt;0, 100*SUM(O13:U13)/SUM(N13:U13), NA())</f>
        <v>28.675124506450658</v>
      </c>
      <c r="L20" s="112">
        <f>IF(Y13&gt;0,IF(Z13&gt;0,Y13/(Z13+AA13),NA()))</f>
        <v>3.0499603588985558</v>
      </c>
      <c r="M20" s="122">
        <f>(N13+O13)/SUM(P13:T13)</f>
        <v>6.5993836899057206</v>
      </c>
      <c r="N20" s="187">
        <v>44228</v>
      </c>
      <c r="O20" s="188">
        <v>-49.3</v>
      </c>
      <c r="P20" s="188">
        <v>-34.6</v>
      </c>
      <c r="Q20" s="188">
        <v>-30.3</v>
      </c>
      <c r="R20" s="194">
        <v>-31.6</v>
      </c>
      <c r="S20" s="188">
        <v>-29.2</v>
      </c>
      <c r="T20" s="194">
        <v>-27.3</v>
      </c>
      <c r="U20" s="194">
        <v>-29.9</v>
      </c>
      <c r="V20" s="195">
        <v>1.6</v>
      </c>
      <c r="W20" s="166">
        <v>-274</v>
      </c>
      <c r="X20" s="204"/>
      <c r="Y20" s="205"/>
      <c r="Z20" s="206"/>
      <c r="AC20" s="146" t="s">
        <v>60</v>
      </c>
      <c r="AF20" s="124">
        <f>((K13/SUM(K13:U13)*28.0134)+(L13/SUM(K13:U13)*31.9988)+(M13/SUM(K13:U13)*44.0095)+(N13/SUM(K13:U13)*16.0425)+(O13/SUM(K13:U13)*30.069)+(P13/SUM(K13:U13)*44.0956)+(Q13/SUM(K13:U13)*58.1222)+(R13/SUM(K13:U13)*58.1222)+(S13/SUM(K13:U13)*72.1488)+(T13/SUM(K13:U13)*72.1488)+(U13/SUM(K13:U13)*86.1754))/28.967</f>
        <v>0.8149501941664381</v>
      </c>
      <c r="AG20" s="126">
        <f>((N13/SUM(N13:U13)*16.0425)+(O13/SUM(N13:U13)*30.069)+(P13/SUM(N13:U13)*44.0956)+(Q13/SUM(N13:U13)*58.1222)+(R13/SUM(N13:U13)*58.1222)+(S13/SUM(N13:U13)*72.1488)+(T13/SUM(N13:U13)*72.1488)+(U13/SUM(N13:U13)*86.1754))/28.967</f>
        <v>0.79408237878379118</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5"/>
  <sheetViews>
    <sheetView zoomScale="55" zoomScaleNormal="55" workbookViewId="0">
      <selection activeCell="C4" sqref="C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212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c r="C4" s="107">
        <v>43735.361111111109</v>
      </c>
      <c r="D4" s="151">
        <v>0</v>
      </c>
      <c r="E4" s="102" t="s">
        <v>210</v>
      </c>
      <c r="F4" s="157" t="s">
        <v>181</v>
      </c>
      <c r="G4" s="100" t="s">
        <v>98</v>
      </c>
      <c r="I4" s="100"/>
      <c r="J4" s="151"/>
      <c r="K4" s="156"/>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209</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1.278</v>
      </c>
      <c r="H8" s="152" t="s">
        <v>216</v>
      </c>
      <c r="I8" s="151"/>
      <c r="J8" s="151"/>
      <c r="K8" s="151"/>
      <c r="L8" s="151"/>
      <c r="M8" s="151"/>
      <c r="N8" s="151"/>
      <c r="O8" s="151"/>
      <c r="P8" s="105">
        <v>5.0000000000000001E-3</v>
      </c>
      <c r="Q8" s="105">
        <v>5.0000000000000001E-3</v>
      </c>
      <c r="R8" s="105">
        <v>5.0000000000000001E-3</v>
      </c>
      <c r="S8" s="151"/>
      <c r="T8" s="150" t="s">
        <v>209</v>
      </c>
    </row>
    <row r="9" spans="1:20" x14ac:dyDescent="0.3">
      <c r="A9" s="151"/>
      <c r="B9" s="150" t="s">
        <v>138</v>
      </c>
      <c r="C9" s="150" t="s">
        <v>139</v>
      </c>
      <c r="D9" s="150" t="s">
        <v>136</v>
      </c>
      <c r="E9" s="151"/>
      <c r="F9" s="150" t="s">
        <v>137</v>
      </c>
      <c r="G9" s="152">
        <v>5.0000000000000001E-3</v>
      </c>
      <c r="H9" s="161" t="s">
        <v>217</v>
      </c>
      <c r="I9" s="151"/>
      <c r="J9" s="151"/>
      <c r="K9" s="151"/>
      <c r="L9" s="151"/>
      <c r="M9" s="151"/>
      <c r="N9" s="151"/>
      <c r="O9" s="151"/>
      <c r="P9" s="105">
        <v>5.0000000000000001E-3</v>
      </c>
      <c r="Q9" s="105">
        <v>5.0000000000000001E-3</v>
      </c>
      <c r="R9" s="105">
        <v>5.0000000000000001E-3</v>
      </c>
      <c r="S9" s="151"/>
      <c r="T9" s="150" t="s">
        <v>209</v>
      </c>
    </row>
    <row r="10" spans="1:20" x14ac:dyDescent="0.3">
      <c r="A10" s="151"/>
      <c r="B10" s="150" t="s">
        <v>140</v>
      </c>
      <c r="C10" s="150" t="s">
        <v>141</v>
      </c>
      <c r="D10" s="150" t="s">
        <v>136</v>
      </c>
      <c r="E10" s="151"/>
      <c r="F10" s="150" t="s">
        <v>137</v>
      </c>
      <c r="G10" s="152">
        <v>19.683</v>
      </c>
      <c r="H10" s="161" t="s">
        <v>216</v>
      </c>
      <c r="I10" s="151"/>
      <c r="J10" s="151"/>
      <c r="K10" s="151"/>
      <c r="L10" s="151"/>
      <c r="M10" s="151"/>
      <c r="N10" s="151"/>
      <c r="O10" s="151"/>
      <c r="P10" s="105">
        <v>5.0000000000000001E-3</v>
      </c>
      <c r="Q10" s="105">
        <v>5.0000000000000001E-3</v>
      </c>
      <c r="R10" s="105">
        <v>5.0000000000000001E-3</v>
      </c>
      <c r="S10" s="151"/>
      <c r="T10" s="150" t="s">
        <v>209</v>
      </c>
    </row>
    <row r="11" spans="1:20" x14ac:dyDescent="0.3">
      <c r="A11" s="151"/>
      <c r="B11" s="150" t="s">
        <v>186</v>
      </c>
      <c r="C11" s="150" t="s">
        <v>187</v>
      </c>
      <c r="D11" s="150" t="s">
        <v>136</v>
      </c>
      <c r="E11" s="151"/>
      <c r="F11" s="150" t="s">
        <v>137</v>
      </c>
      <c r="G11" s="152">
        <v>5.0000000000000001E-3</v>
      </c>
      <c r="H11" s="161" t="s">
        <v>217</v>
      </c>
      <c r="P11" s="105">
        <v>5.0000000000000001E-3</v>
      </c>
      <c r="Q11" s="105">
        <v>5.0000000000000001E-3</v>
      </c>
      <c r="R11" s="105">
        <v>5.0000000000000001E-3</v>
      </c>
      <c r="S11" s="151"/>
      <c r="T11" s="150" t="s">
        <v>209</v>
      </c>
    </row>
    <row r="12" spans="1:20" x14ac:dyDescent="0.3">
      <c r="A12" s="151"/>
      <c r="B12" s="150" t="s">
        <v>188</v>
      </c>
      <c r="C12" s="150" t="s">
        <v>189</v>
      </c>
      <c r="D12" s="150" t="s">
        <v>136</v>
      </c>
      <c r="E12" s="151"/>
      <c r="F12" s="150" t="s">
        <v>137</v>
      </c>
      <c r="G12" s="152">
        <v>77.873000000000005</v>
      </c>
      <c r="H12" s="161" t="s">
        <v>216</v>
      </c>
      <c r="P12" s="105">
        <v>5.0000000000000001E-3</v>
      </c>
      <c r="Q12" s="105">
        <v>5.0000000000000001E-3</v>
      </c>
      <c r="R12" s="105">
        <v>5.0000000000000001E-3</v>
      </c>
      <c r="S12" s="151"/>
      <c r="T12" s="150" t="s">
        <v>209</v>
      </c>
    </row>
    <row r="13" spans="1:20" x14ac:dyDescent="0.3">
      <c r="A13" s="151"/>
      <c r="B13" s="150" t="s">
        <v>142</v>
      </c>
      <c r="C13" s="150" t="s">
        <v>143</v>
      </c>
      <c r="D13" s="150" t="s">
        <v>136</v>
      </c>
      <c r="E13" s="151"/>
      <c r="F13" s="150" t="s">
        <v>137</v>
      </c>
      <c r="G13" s="152">
        <v>1.081</v>
      </c>
      <c r="H13" s="161" t="s">
        <v>216</v>
      </c>
      <c r="I13" s="151"/>
      <c r="J13" s="151"/>
      <c r="K13" s="151"/>
      <c r="L13" s="151"/>
      <c r="M13" s="151"/>
      <c r="N13" s="151"/>
      <c r="O13" s="151"/>
      <c r="P13" s="105">
        <v>5.0000000000000001E-3</v>
      </c>
      <c r="Q13" s="105">
        <v>5.0000000000000001E-3</v>
      </c>
      <c r="R13" s="105">
        <v>5.0000000000000001E-3</v>
      </c>
      <c r="S13" s="151"/>
      <c r="T13" s="150" t="s">
        <v>209</v>
      </c>
    </row>
    <row r="14" spans="1:20" x14ac:dyDescent="0.3">
      <c r="A14" s="151"/>
      <c r="B14" s="150" t="s">
        <v>144</v>
      </c>
      <c r="C14" s="150" t="s">
        <v>145</v>
      </c>
      <c r="D14" s="150" t="s">
        <v>136</v>
      </c>
      <c r="E14" s="151"/>
      <c r="F14" s="150" t="s">
        <v>137</v>
      </c>
      <c r="G14" s="152">
        <v>6.7000000000000004E-2</v>
      </c>
      <c r="H14" s="161" t="s">
        <v>216</v>
      </c>
      <c r="I14" s="151"/>
      <c r="J14" s="151"/>
      <c r="K14" s="151"/>
      <c r="L14" s="151"/>
      <c r="M14" s="151"/>
      <c r="N14" s="151"/>
      <c r="O14" s="151"/>
      <c r="P14" s="105">
        <v>5.0000000000000001E-3</v>
      </c>
      <c r="Q14" s="105">
        <v>5.0000000000000001E-3</v>
      </c>
      <c r="R14" s="105">
        <v>5.0000000000000001E-3</v>
      </c>
      <c r="S14" s="151"/>
      <c r="T14" s="150" t="s">
        <v>209</v>
      </c>
    </row>
    <row r="15" spans="1:20" x14ac:dyDescent="0.3">
      <c r="A15" s="151"/>
      <c r="B15" s="150" t="s">
        <v>190</v>
      </c>
      <c r="C15" s="150" t="s">
        <v>191</v>
      </c>
      <c r="D15" s="150" t="s">
        <v>136</v>
      </c>
      <c r="E15" s="151"/>
      <c r="F15" s="150" t="s">
        <v>137</v>
      </c>
      <c r="G15" s="152">
        <v>5.0000000000000001E-3</v>
      </c>
      <c r="H15" s="161" t="s">
        <v>217</v>
      </c>
      <c r="P15" s="105">
        <v>5.0000000000000001E-3</v>
      </c>
      <c r="Q15" s="105">
        <v>5.0000000000000001E-3</v>
      </c>
      <c r="R15" s="105">
        <v>5.0000000000000001E-3</v>
      </c>
      <c r="S15" s="151"/>
      <c r="T15" s="150" t="s">
        <v>209</v>
      </c>
    </row>
    <row r="16" spans="1:20" x14ac:dyDescent="0.3">
      <c r="A16" s="151"/>
      <c r="B16" s="150" t="s">
        <v>146</v>
      </c>
      <c r="C16" s="150" t="s">
        <v>147</v>
      </c>
      <c r="D16" s="150" t="s">
        <v>136</v>
      </c>
      <c r="E16" s="151"/>
      <c r="F16" s="150" t="s">
        <v>137</v>
      </c>
      <c r="G16" s="152">
        <v>1.9E-2</v>
      </c>
      <c r="H16" s="161" t="s">
        <v>216</v>
      </c>
      <c r="I16" s="151"/>
      <c r="J16" s="151"/>
      <c r="K16" s="151"/>
      <c r="L16" s="151"/>
      <c r="M16" s="151"/>
      <c r="N16" s="151"/>
      <c r="O16" s="151"/>
      <c r="P16" s="105">
        <v>5.0000000000000001E-3</v>
      </c>
      <c r="Q16" s="105">
        <v>5.0000000000000001E-3</v>
      </c>
      <c r="R16" s="105">
        <v>5.0000000000000001E-3</v>
      </c>
      <c r="S16" s="151"/>
      <c r="T16" s="150" t="s">
        <v>209</v>
      </c>
    </row>
    <row r="17" spans="1:20" x14ac:dyDescent="0.3">
      <c r="A17" s="151"/>
      <c r="B17" s="150" t="s">
        <v>148</v>
      </c>
      <c r="C17" s="150" t="s">
        <v>149</v>
      </c>
      <c r="D17" s="150" t="s">
        <v>136</v>
      </c>
      <c r="E17" s="151"/>
      <c r="F17" s="150" t="s">
        <v>137</v>
      </c>
      <c r="G17" s="152">
        <v>5.0000000000000001E-3</v>
      </c>
      <c r="H17" s="161" t="s">
        <v>217</v>
      </c>
      <c r="I17" s="151"/>
      <c r="J17" s="151"/>
      <c r="K17" s="151"/>
      <c r="M17" s="151"/>
      <c r="N17" s="151"/>
      <c r="O17" s="151"/>
      <c r="P17" s="105">
        <v>5.0000000000000001E-3</v>
      </c>
      <c r="Q17" s="105">
        <v>5.0000000000000001E-3</v>
      </c>
      <c r="R17" s="105">
        <v>5.0000000000000001E-3</v>
      </c>
      <c r="S17" s="151"/>
      <c r="T17" s="150" t="s">
        <v>209</v>
      </c>
    </row>
    <row r="18" spans="1:20" x14ac:dyDescent="0.3">
      <c r="A18" s="151"/>
      <c r="B18" s="150" t="s">
        <v>150</v>
      </c>
      <c r="C18" s="150" t="s">
        <v>151</v>
      </c>
      <c r="D18" s="150" t="s">
        <v>136</v>
      </c>
      <c r="E18" s="151"/>
      <c r="F18" s="150" t="s">
        <v>137</v>
      </c>
      <c r="G18" s="152">
        <v>5.0000000000000001E-3</v>
      </c>
      <c r="H18" s="161" t="s">
        <v>217</v>
      </c>
      <c r="I18" s="151"/>
      <c r="J18" s="151"/>
      <c r="K18" s="151"/>
      <c r="M18" s="151"/>
      <c r="N18" s="151"/>
      <c r="O18" s="151"/>
      <c r="P18" s="105">
        <v>5.0000000000000001E-3</v>
      </c>
      <c r="Q18" s="105">
        <v>5.0000000000000001E-3</v>
      </c>
      <c r="R18" s="105">
        <v>5.0000000000000001E-3</v>
      </c>
      <c r="S18" s="151"/>
      <c r="T18" s="150" t="s">
        <v>209</v>
      </c>
    </row>
    <row r="19" spans="1:20" x14ac:dyDescent="0.3">
      <c r="A19" s="151"/>
      <c r="B19" s="150" t="s">
        <v>77</v>
      </c>
      <c r="C19" s="150" t="s">
        <v>152</v>
      </c>
      <c r="D19" s="150" t="s">
        <v>136</v>
      </c>
      <c r="E19" s="151"/>
      <c r="F19" s="150" t="s">
        <v>137</v>
      </c>
      <c r="G19" s="152">
        <v>5.0000000000000001E-3</v>
      </c>
      <c r="H19" s="161" t="s">
        <v>217</v>
      </c>
      <c r="I19" s="151"/>
      <c r="J19" s="151"/>
      <c r="K19" s="151"/>
      <c r="L19" s="151"/>
      <c r="M19" s="151"/>
      <c r="N19" s="151"/>
      <c r="O19" s="151"/>
      <c r="P19" s="105">
        <v>5.0000000000000001E-3</v>
      </c>
      <c r="Q19" s="105">
        <v>5.0000000000000001E-3</v>
      </c>
      <c r="R19" s="105">
        <v>5.0000000000000001E-3</v>
      </c>
      <c r="S19" s="151"/>
      <c r="T19" s="150" t="s">
        <v>209</v>
      </c>
    </row>
    <row r="20" spans="1:20" x14ac:dyDescent="0.3">
      <c r="A20" s="151"/>
      <c r="B20" s="150" t="s">
        <v>153</v>
      </c>
      <c r="C20" s="150" t="s">
        <v>154</v>
      </c>
      <c r="D20" s="150" t="s">
        <v>136</v>
      </c>
      <c r="E20" s="151"/>
      <c r="F20" s="150" t="s">
        <v>137</v>
      </c>
      <c r="G20" s="152">
        <v>5.0000000000000001E-3</v>
      </c>
      <c r="H20" s="161" t="s">
        <v>217</v>
      </c>
      <c r="I20" s="151"/>
      <c r="J20" s="151"/>
      <c r="K20" s="151"/>
      <c r="L20" s="151"/>
      <c r="M20" s="151"/>
      <c r="N20" s="151"/>
      <c r="O20" s="151"/>
      <c r="P20" s="105">
        <v>5.0000000000000001E-3</v>
      </c>
      <c r="Q20" s="105">
        <v>5.0000000000000001E-3</v>
      </c>
      <c r="R20" s="105">
        <v>5.0000000000000001E-3</v>
      </c>
      <c r="S20" s="151"/>
      <c r="T20" s="150" t="s">
        <v>209</v>
      </c>
    </row>
    <row r="21" spans="1:20" x14ac:dyDescent="0.3">
      <c r="A21" s="147"/>
      <c r="B21" s="150" t="s">
        <v>155</v>
      </c>
      <c r="C21" s="150" t="s">
        <v>156</v>
      </c>
      <c r="D21" s="150" t="s">
        <v>136</v>
      </c>
      <c r="E21" s="151"/>
      <c r="F21" s="150" t="s">
        <v>137</v>
      </c>
      <c r="G21" s="152">
        <v>5.0000000000000001E-3</v>
      </c>
      <c r="H21" s="161" t="s">
        <v>217</v>
      </c>
      <c r="I21" s="108"/>
      <c r="J21" s="151"/>
      <c r="K21" s="151"/>
      <c r="M21" s="151"/>
      <c r="N21" s="151"/>
      <c r="O21" s="151"/>
      <c r="P21" s="105">
        <v>5.0000000000000001E-3</v>
      </c>
      <c r="Q21" s="105">
        <v>5.0000000000000001E-3</v>
      </c>
      <c r="R21" s="105">
        <v>5.0000000000000001E-3</v>
      </c>
      <c r="S21" s="151"/>
      <c r="T21" s="150" t="s">
        <v>209</v>
      </c>
    </row>
    <row r="22" spans="1:20" x14ac:dyDescent="0.3">
      <c r="A22" s="147"/>
      <c r="B22" s="153" t="s">
        <v>157</v>
      </c>
      <c r="C22" s="153" t="s">
        <v>158</v>
      </c>
      <c r="D22" s="150" t="s">
        <v>136</v>
      </c>
      <c r="E22" s="151"/>
      <c r="F22" s="154" t="s">
        <v>159</v>
      </c>
      <c r="G22" s="155">
        <v>-52.6</v>
      </c>
      <c r="H22" s="152"/>
      <c r="I22" s="151"/>
      <c r="J22" s="151"/>
      <c r="K22" s="151"/>
      <c r="M22" s="151"/>
      <c r="N22" s="151"/>
      <c r="O22" s="151"/>
      <c r="P22" s="151"/>
      <c r="Q22" s="151"/>
      <c r="R22" s="151"/>
      <c r="S22" s="151"/>
      <c r="T22" s="150" t="s">
        <v>209</v>
      </c>
    </row>
    <row r="23" spans="1:20" x14ac:dyDescent="0.3">
      <c r="A23" s="147"/>
      <c r="B23" s="153" t="s">
        <v>160</v>
      </c>
      <c r="C23" s="153" t="s">
        <v>161</v>
      </c>
      <c r="D23" s="150" t="s">
        <v>136</v>
      </c>
      <c r="E23" s="151"/>
      <c r="F23" s="154" t="s">
        <v>159</v>
      </c>
      <c r="G23" s="106">
        <v>-291</v>
      </c>
      <c r="H23" s="152"/>
      <c r="I23" s="151"/>
      <c r="J23" s="151"/>
      <c r="K23" s="151"/>
      <c r="M23" s="151"/>
      <c r="N23" s="151"/>
      <c r="O23" s="151"/>
      <c r="P23" s="151"/>
      <c r="Q23" s="151"/>
      <c r="R23" s="151"/>
      <c r="S23" s="151"/>
      <c r="T23" s="160" t="s">
        <v>209</v>
      </c>
    </row>
    <row r="24" spans="1:20" x14ac:dyDescent="0.3">
      <c r="B24" s="162" t="s">
        <v>193</v>
      </c>
      <c r="C24" s="163" t="s">
        <v>194</v>
      </c>
      <c r="D24" s="160" t="s">
        <v>136</v>
      </c>
      <c r="E24" s="158"/>
      <c r="F24" s="163" t="s">
        <v>195</v>
      </c>
      <c r="G24" s="164">
        <v>57.773345669346718</v>
      </c>
      <c r="H24" s="161"/>
      <c r="T24" s="160" t="s">
        <v>209</v>
      </c>
    </row>
    <row r="25" spans="1:20" x14ac:dyDescent="0.3">
      <c r="B25" s="162" t="s">
        <v>196</v>
      </c>
      <c r="C25" s="163" t="s">
        <v>197</v>
      </c>
      <c r="D25" s="160" t="s">
        <v>136</v>
      </c>
      <c r="E25" s="158"/>
      <c r="F25" s="163" t="s">
        <v>206</v>
      </c>
      <c r="G25" s="169">
        <v>0.95552441926770615</v>
      </c>
      <c r="H25" s="161"/>
      <c r="T25" s="160" t="s">
        <v>209</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tabSelected="1" zoomScale="55" zoomScaleNormal="55" workbookViewId="0">
      <selection activeCell="E13" sqref="E13"/>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212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447399</v>
      </c>
      <c r="C4" s="107">
        <v>44218.604166666664</v>
      </c>
      <c r="D4" s="151" t="s">
        <v>219</v>
      </c>
      <c r="E4" s="102" t="s">
        <v>214</v>
      </c>
      <c r="F4" s="157" t="s">
        <v>192</v>
      </c>
      <c r="G4" s="100" t="s">
        <v>98</v>
      </c>
      <c r="I4" s="100"/>
      <c r="J4" s="151"/>
      <c r="K4" s="156">
        <v>0</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209</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0.189</v>
      </c>
      <c r="H8" s="161" t="s">
        <v>216</v>
      </c>
      <c r="I8" s="103"/>
      <c r="J8" s="103"/>
      <c r="K8" s="103"/>
      <c r="L8" s="103"/>
      <c r="M8" s="103"/>
      <c r="N8" s="103"/>
      <c r="O8" s="103"/>
      <c r="P8" s="105">
        <v>5.0000000000000001E-3</v>
      </c>
      <c r="Q8" s="105">
        <v>5.0000000000000001E-3</v>
      </c>
      <c r="R8" s="105">
        <v>5.0000000000000001E-3</v>
      </c>
      <c r="S8" s="103"/>
      <c r="T8" s="101" t="s">
        <v>209</v>
      </c>
    </row>
    <row r="9" spans="1:20" x14ac:dyDescent="0.3">
      <c r="A9" s="103"/>
      <c r="B9" s="101" t="s">
        <v>138</v>
      </c>
      <c r="C9" s="101" t="s">
        <v>139</v>
      </c>
      <c r="D9" s="101" t="s">
        <v>136</v>
      </c>
      <c r="E9" s="103"/>
      <c r="F9" s="101" t="s">
        <v>137</v>
      </c>
      <c r="G9" s="152">
        <v>2.5169999999999999</v>
      </c>
      <c r="H9" s="161" t="s">
        <v>216</v>
      </c>
      <c r="I9" s="103"/>
      <c r="J9" s="103"/>
      <c r="K9" s="103"/>
      <c r="L9" s="103"/>
      <c r="M9" s="103"/>
      <c r="N9" s="103"/>
      <c r="O9" s="103"/>
      <c r="P9" s="105">
        <v>5.0000000000000001E-3</v>
      </c>
      <c r="Q9" s="105">
        <v>5.0000000000000001E-3</v>
      </c>
      <c r="R9" s="105">
        <v>5.0000000000000001E-3</v>
      </c>
      <c r="S9" s="103"/>
      <c r="T9" s="101" t="s">
        <v>209</v>
      </c>
    </row>
    <row r="10" spans="1:20" x14ac:dyDescent="0.3">
      <c r="A10" s="103"/>
      <c r="B10" s="101" t="s">
        <v>140</v>
      </c>
      <c r="C10" s="101" t="s">
        <v>141</v>
      </c>
      <c r="D10" s="101" t="s">
        <v>136</v>
      </c>
      <c r="E10" s="103"/>
      <c r="F10" s="101" t="s">
        <v>137</v>
      </c>
      <c r="G10" s="152">
        <v>1.171</v>
      </c>
      <c r="H10" s="161" t="s">
        <v>216</v>
      </c>
      <c r="I10" s="103"/>
      <c r="J10" s="103"/>
      <c r="K10" s="103"/>
      <c r="L10" s="103"/>
      <c r="M10" s="103"/>
      <c r="N10" s="103"/>
      <c r="O10" s="103"/>
      <c r="P10" s="105">
        <v>5.0000000000000001E-3</v>
      </c>
      <c r="Q10" s="105">
        <v>5.0000000000000001E-3</v>
      </c>
      <c r="R10" s="105">
        <v>5.0000000000000001E-3</v>
      </c>
      <c r="S10" s="103"/>
      <c r="T10" s="101" t="s">
        <v>209</v>
      </c>
    </row>
    <row r="11" spans="1:20" x14ac:dyDescent="0.3">
      <c r="A11" s="103"/>
      <c r="B11" s="148" t="s">
        <v>186</v>
      </c>
      <c r="C11" s="148" t="s">
        <v>187</v>
      </c>
      <c r="D11" s="148" t="s">
        <v>136</v>
      </c>
      <c r="E11" s="149"/>
      <c r="F11" s="148" t="s">
        <v>137</v>
      </c>
      <c r="G11" s="152">
        <v>5.0000000000000001E-3</v>
      </c>
      <c r="H11" s="161" t="s">
        <v>217</v>
      </c>
      <c r="P11" s="105">
        <v>5.0000000000000001E-3</v>
      </c>
      <c r="Q11" s="105">
        <v>5.0000000000000001E-3</v>
      </c>
      <c r="R11" s="105">
        <v>5.0000000000000001E-3</v>
      </c>
      <c r="S11" s="103"/>
      <c r="T11" s="101" t="s">
        <v>209</v>
      </c>
    </row>
    <row r="12" spans="1:20" x14ac:dyDescent="0.3">
      <c r="A12" s="103"/>
      <c r="B12" s="148" t="s">
        <v>188</v>
      </c>
      <c r="C12" s="148" t="s">
        <v>189</v>
      </c>
      <c r="D12" s="148" t="s">
        <v>136</v>
      </c>
      <c r="E12" s="149"/>
      <c r="F12" s="148" t="s">
        <v>137</v>
      </c>
      <c r="G12" s="152">
        <v>5.0000000000000001E-3</v>
      </c>
      <c r="H12" s="161" t="s">
        <v>217</v>
      </c>
      <c r="P12" s="105">
        <v>5.0000000000000001E-3</v>
      </c>
      <c r="Q12" s="105">
        <v>5.0000000000000001E-3</v>
      </c>
      <c r="R12" s="105">
        <v>5.0000000000000001E-3</v>
      </c>
      <c r="S12" s="103"/>
      <c r="T12" s="101" t="s">
        <v>209</v>
      </c>
    </row>
    <row r="13" spans="1:20" x14ac:dyDescent="0.3">
      <c r="A13" s="103"/>
      <c r="B13" s="101" t="s">
        <v>142</v>
      </c>
      <c r="C13" s="101" t="s">
        <v>143</v>
      </c>
      <c r="D13" s="101" t="s">
        <v>136</v>
      </c>
      <c r="E13" s="103"/>
      <c r="F13" s="101" t="s">
        <v>137</v>
      </c>
      <c r="G13" s="152">
        <v>68.56</v>
      </c>
      <c r="H13" s="161" t="s">
        <v>216</v>
      </c>
      <c r="I13" s="103"/>
      <c r="J13" s="103"/>
      <c r="K13" s="103"/>
      <c r="L13" s="103"/>
      <c r="M13" s="103"/>
      <c r="N13" s="103"/>
      <c r="O13" s="103"/>
      <c r="P13" s="105">
        <v>5.0000000000000001E-3</v>
      </c>
      <c r="Q13" s="105">
        <v>5.0000000000000001E-3</v>
      </c>
      <c r="R13" s="105">
        <v>5.0000000000000001E-3</v>
      </c>
      <c r="S13" s="103"/>
      <c r="T13" s="101" t="s">
        <v>209</v>
      </c>
    </row>
    <row r="14" spans="1:20" x14ac:dyDescent="0.3">
      <c r="A14" s="103"/>
      <c r="B14" s="101" t="s">
        <v>144</v>
      </c>
      <c r="C14" s="101" t="s">
        <v>145</v>
      </c>
      <c r="D14" s="101" t="s">
        <v>136</v>
      </c>
      <c r="E14" s="103"/>
      <c r="F14" s="101" t="s">
        <v>137</v>
      </c>
      <c r="G14" s="152">
        <v>14.544</v>
      </c>
      <c r="H14" s="161" t="s">
        <v>216</v>
      </c>
      <c r="I14" s="103"/>
      <c r="J14" s="103"/>
      <c r="K14" s="103"/>
      <c r="L14" s="103"/>
      <c r="M14" s="103"/>
      <c r="N14" s="103"/>
      <c r="O14" s="103"/>
      <c r="P14" s="105">
        <v>5.0000000000000001E-3</v>
      </c>
      <c r="Q14" s="105">
        <v>5.0000000000000001E-3</v>
      </c>
      <c r="R14" s="105">
        <v>5.0000000000000001E-3</v>
      </c>
      <c r="S14" s="103"/>
      <c r="T14" s="101" t="s">
        <v>209</v>
      </c>
    </row>
    <row r="15" spans="1:20" x14ac:dyDescent="0.3">
      <c r="A15" s="103"/>
      <c r="B15" s="150" t="s">
        <v>190</v>
      </c>
      <c r="C15" s="150" t="s">
        <v>191</v>
      </c>
      <c r="D15" s="150" t="s">
        <v>136</v>
      </c>
      <c r="E15" s="151"/>
      <c r="F15" s="150" t="s">
        <v>137</v>
      </c>
      <c r="G15" s="152">
        <v>5.0000000000000001E-3</v>
      </c>
      <c r="H15" s="152" t="s">
        <v>217</v>
      </c>
      <c r="P15" s="105">
        <v>5.0000000000000001E-3</v>
      </c>
      <c r="Q15" s="105">
        <v>5.0000000000000001E-3</v>
      </c>
      <c r="R15" s="105">
        <v>5.0000000000000001E-3</v>
      </c>
      <c r="S15" s="103"/>
      <c r="T15" s="101" t="s">
        <v>209</v>
      </c>
    </row>
    <row r="16" spans="1:20" x14ac:dyDescent="0.3">
      <c r="A16" s="103"/>
      <c r="B16" s="101" t="s">
        <v>146</v>
      </c>
      <c r="C16" s="101" t="s">
        <v>147</v>
      </c>
      <c r="D16" s="101" t="s">
        <v>136</v>
      </c>
      <c r="E16" s="103"/>
      <c r="F16" s="101" t="s">
        <v>137</v>
      </c>
      <c r="G16" s="152">
        <v>7.9349999999999996</v>
      </c>
      <c r="H16" s="161" t="s">
        <v>216</v>
      </c>
      <c r="I16" s="103"/>
      <c r="J16" s="103"/>
      <c r="K16" s="103"/>
      <c r="L16" s="103"/>
      <c r="M16" s="103"/>
      <c r="N16" s="103"/>
      <c r="O16" s="103"/>
      <c r="P16" s="105">
        <v>5.0000000000000001E-3</v>
      </c>
      <c r="Q16" s="105">
        <v>5.0000000000000001E-3</v>
      </c>
      <c r="R16" s="105">
        <v>5.0000000000000001E-3</v>
      </c>
      <c r="S16" s="103"/>
      <c r="T16" s="101" t="s">
        <v>209</v>
      </c>
    </row>
    <row r="17" spans="1:20" x14ac:dyDescent="0.3">
      <c r="A17" s="103"/>
      <c r="B17" s="101" t="s">
        <v>148</v>
      </c>
      <c r="C17" s="101" t="s">
        <v>149</v>
      </c>
      <c r="D17" s="101" t="s">
        <v>136</v>
      </c>
      <c r="E17" s="103"/>
      <c r="F17" s="101" t="s">
        <v>137</v>
      </c>
      <c r="G17" s="152">
        <v>0.90900000000000003</v>
      </c>
      <c r="H17" s="161" t="s">
        <v>216</v>
      </c>
      <c r="I17" s="103"/>
      <c r="J17" s="103"/>
      <c r="K17" s="103"/>
      <c r="M17" s="103"/>
      <c r="N17" s="103"/>
      <c r="O17" s="103"/>
      <c r="P17" s="105">
        <v>5.0000000000000001E-3</v>
      </c>
      <c r="Q17" s="105">
        <v>5.0000000000000001E-3</v>
      </c>
      <c r="R17" s="105">
        <v>5.0000000000000001E-3</v>
      </c>
      <c r="S17" s="103"/>
      <c r="T17" s="101" t="s">
        <v>209</v>
      </c>
    </row>
    <row r="18" spans="1:20" x14ac:dyDescent="0.3">
      <c r="A18" s="103"/>
      <c r="B18" s="101" t="s">
        <v>150</v>
      </c>
      <c r="C18" s="101" t="s">
        <v>151</v>
      </c>
      <c r="D18" s="101" t="s">
        <v>136</v>
      </c>
      <c r="E18" s="103"/>
      <c r="F18" s="101" t="s">
        <v>137</v>
      </c>
      <c r="G18" s="152">
        <v>2.5760000000000001</v>
      </c>
      <c r="H18" s="161" t="s">
        <v>216</v>
      </c>
      <c r="I18" s="103"/>
      <c r="J18" s="103"/>
      <c r="K18" s="103"/>
      <c r="M18" s="103"/>
      <c r="N18" s="103"/>
      <c r="O18" s="103"/>
      <c r="P18" s="105">
        <v>5.0000000000000001E-3</v>
      </c>
      <c r="Q18" s="105">
        <v>5.0000000000000001E-3</v>
      </c>
      <c r="R18" s="105">
        <v>5.0000000000000001E-3</v>
      </c>
      <c r="S18" s="103"/>
      <c r="T18" s="101" t="s">
        <v>209</v>
      </c>
    </row>
    <row r="19" spans="1:20" x14ac:dyDescent="0.3">
      <c r="A19" s="103"/>
      <c r="B19" s="101" t="s">
        <v>77</v>
      </c>
      <c r="C19" s="101" t="s">
        <v>152</v>
      </c>
      <c r="D19" s="101" t="s">
        <v>136</v>
      </c>
      <c r="E19" s="103"/>
      <c r="F19" s="101" t="s">
        <v>137</v>
      </c>
      <c r="G19" s="152">
        <v>0.51500000000000001</v>
      </c>
      <c r="H19" s="161" t="s">
        <v>216</v>
      </c>
      <c r="I19" s="103"/>
      <c r="J19" s="103"/>
      <c r="K19" s="103"/>
      <c r="L19" s="103"/>
      <c r="M19" s="103"/>
      <c r="N19" s="103"/>
      <c r="O19" s="103"/>
      <c r="P19" s="105">
        <v>5.0000000000000001E-3</v>
      </c>
      <c r="Q19" s="105">
        <v>5.0000000000000001E-3</v>
      </c>
      <c r="R19" s="105">
        <v>5.0000000000000001E-3</v>
      </c>
      <c r="S19" s="103"/>
      <c r="T19" s="101" t="s">
        <v>209</v>
      </c>
    </row>
    <row r="20" spans="1:20" x14ac:dyDescent="0.3">
      <c r="A20" s="103"/>
      <c r="B20" s="101" t="s">
        <v>153</v>
      </c>
      <c r="C20" s="101" t="s">
        <v>154</v>
      </c>
      <c r="D20" s="101" t="s">
        <v>136</v>
      </c>
      <c r="E20" s="103"/>
      <c r="F20" s="101" t="s">
        <v>137</v>
      </c>
      <c r="G20" s="152">
        <v>0.65800000000000003</v>
      </c>
      <c r="H20" s="161" t="s">
        <v>216</v>
      </c>
      <c r="I20" s="103"/>
      <c r="J20" s="103"/>
      <c r="K20" s="103"/>
      <c r="L20" s="103"/>
      <c r="M20" s="103"/>
      <c r="N20" s="103"/>
      <c r="O20" s="103"/>
      <c r="P20" s="105">
        <v>5.0000000000000001E-3</v>
      </c>
      <c r="Q20" s="105">
        <v>5.0000000000000001E-3</v>
      </c>
      <c r="R20" s="105">
        <v>5.0000000000000001E-3</v>
      </c>
      <c r="S20" s="103"/>
      <c r="T20" s="101" t="s">
        <v>209</v>
      </c>
    </row>
    <row r="21" spans="1:20" x14ac:dyDescent="0.3">
      <c r="A21"/>
      <c r="B21" s="101" t="s">
        <v>155</v>
      </c>
      <c r="C21" s="101" t="s">
        <v>156</v>
      </c>
      <c r="D21" s="101" t="s">
        <v>136</v>
      </c>
      <c r="E21" s="103"/>
      <c r="F21" s="101" t="s">
        <v>137</v>
      </c>
      <c r="G21" s="152">
        <v>0.42699999999999999</v>
      </c>
      <c r="H21" s="161" t="s">
        <v>216</v>
      </c>
      <c r="I21" s="108"/>
      <c r="J21" s="103"/>
      <c r="K21" s="103"/>
      <c r="M21" s="103"/>
      <c r="N21" s="103"/>
      <c r="O21" s="103"/>
      <c r="P21" s="105">
        <v>5.0000000000000001E-3</v>
      </c>
      <c r="Q21" s="105">
        <v>5.0000000000000001E-3</v>
      </c>
      <c r="R21" s="105">
        <v>5.0000000000000001E-3</v>
      </c>
      <c r="S21" s="103"/>
      <c r="T21" s="160" t="s">
        <v>209</v>
      </c>
    </row>
    <row r="22" spans="1:20" s="184" customFormat="1" x14ac:dyDescent="0.3">
      <c r="A22" s="158"/>
      <c r="B22" s="162" t="s">
        <v>157</v>
      </c>
      <c r="C22" s="162" t="s">
        <v>158</v>
      </c>
      <c r="D22" s="160" t="s">
        <v>136</v>
      </c>
      <c r="E22" s="151"/>
      <c r="F22" s="163" t="s">
        <v>159</v>
      </c>
      <c r="G22" s="155">
        <v>-49.3</v>
      </c>
      <c r="H22" s="161"/>
      <c r="I22" s="108"/>
      <c r="J22" s="151"/>
      <c r="K22" s="151"/>
      <c r="M22" s="151"/>
      <c r="N22" s="151"/>
      <c r="O22" s="151"/>
      <c r="P22" s="105"/>
      <c r="Q22" s="105"/>
      <c r="R22" s="105"/>
      <c r="S22" s="151"/>
      <c r="T22" s="160" t="s">
        <v>209</v>
      </c>
    </row>
    <row r="23" spans="1:20" s="184" customFormat="1" x14ac:dyDescent="0.3">
      <c r="A23" s="158"/>
      <c r="B23" s="162" t="s">
        <v>160</v>
      </c>
      <c r="C23" s="162" t="s">
        <v>161</v>
      </c>
      <c r="D23" s="160" t="s">
        <v>136</v>
      </c>
      <c r="E23" s="151"/>
      <c r="F23" s="163" t="s">
        <v>159</v>
      </c>
      <c r="G23" s="164">
        <v>-274</v>
      </c>
      <c r="H23" s="161"/>
      <c r="I23" s="108"/>
      <c r="J23" s="151"/>
      <c r="K23" s="151"/>
      <c r="M23" s="151"/>
      <c r="N23" s="151"/>
      <c r="O23" s="151"/>
      <c r="P23" s="105"/>
      <c r="Q23" s="105"/>
      <c r="R23" s="105"/>
      <c r="S23" s="151"/>
      <c r="T23" s="160" t="s">
        <v>209</v>
      </c>
    </row>
    <row r="24" spans="1:20" s="184" customFormat="1" x14ac:dyDescent="0.3">
      <c r="A24" s="158"/>
      <c r="B24" s="162" t="s">
        <v>162</v>
      </c>
      <c r="C24" s="163" t="s">
        <v>163</v>
      </c>
      <c r="D24" s="160" t="s">
        <v>136</v>
      </c>
      <c r="E24" s="158"/>
      <c r="F24" s="163" t="s">
        <v>159</v>
      </c>
      <c r="G24" s="155">
        <v>-34.6</v>
      </c>
      <c r="H24" s="161"/>
      <c r="I24" s="108"/>
      <c r="J24" s="151"/>
      <c r="K24" s="151"/>
      <c r="M24" s="151"/>
      <c r="N24" s="151"/>
      <c r="O24" s="151"/>
      <c r="P24" s="105"/>
      <c r="Q24" s="105"/>
      <c r="R24" s="105"/>
      <c r="S24" s="151"/>
      <c r="T24" s="160" t="s">
        <v>209</v>
      </c>
    </row>
    <row r="25" spans="1:20" s="184" customFormat="1" x14ac:dyDescent="0.3">
      <c r="A25" s="158"/>
      <c r="B25" s="162" t="s">
        <v>164</v>
      </c>
      <c r="C25" s="163" t="s">
        <v>165</v>
      </c>
      <c r="D25" s="160" t="s">
        <v>136</v>
      </c>
      <c r="E25" s="158"/>
      <c r="F25" s="163" t="s">
        <v>159</v>
      </c>
      <c r="G25" s="155">
        <v>-30.3</v>
      </c>
      <c r="H25" s="161"/>
      <c r="I25" s="108"/>
      <c r="J25" s="151"/>
      <c r="K25" s="151"/>
      <c r="M25" s="151"/>
      <c r="N25" s="151"/>
      <c r="O25" s="151"/>
      <c r="P25" s="105"/>
      <c r="Q25" s="105"/>
      <c r="R25" s="105"/>
      <c r="S25" s="151"/>
      <c r="T25" s="160" t="s">
        <v>209</v>
      </c>
    </row>
    <row r="26" spans="1:20" s="184" customFormat="1" x14ac:dyDescent="0.3">
      <c r="A26" s="158"/>
      <c r="B26" s="162" t="s">
        <v>166</v>
      </c>
      <c r="C26" s="163" t="s">
        <v>167</v>
      </c>
      <c r="D26" s="160" t="s">
        <v>136</v>
      </c>
      <c r="E26" s="158"/>
      <c r="F26" s="163" t="s">
        <v>159</v>
      </c>
      <c r="G26" s="155">
        <v>-31.6</v>
      </c>
      <c r="H26" s="161"/>
      <c r="I26" s="108"/>
      <c r="J26" s="151"/>
      <c r="K26" s="196" t="s">
        <v>218</v>
      </c>
      <c r="M26" s="151"/>
      <c r="N26" s="151"/>
      <c r="O26" s="151"/>
      <c r="P26" s="105"/>
      <c r="Q26" s="105"/>
      <c r="R26" s="105"/>
      <c r="S26" s="151"/>
      <c r="T26" s="160" t="s">
        <v>209</v>
      </c>
    </row>
    <row r="27" spans="1:20" s="184" customFormat="1" x14ac:dyDescent="0.3">
      <c r="A27" s="158"/>
      <c r="B27" s="162" t="s">
        <v>168</v>
      </c>
      <c r="C27" s="163" t="s">
        <v>169</v>
      </c>
      <c r="D27" s="160" t="s">
        <v>136</v>
      </c>
      <c r="E27" s="158"/>
      <c r="F27" s="163" t="s">
        <v>159</v>
      </c>
      <c r="G27" s="155">
        <v>-29.2</v>
      </c>
      <c r="H27" s="161"/>
      <c r="I27" s="108"/>
      <c r="J27" s="151"/>
      <c r="K27" s="151"/>
      <c r="M27" s="151"/>
      <c r="N27" s="151"/>
      <c r="O27" s="151"/>
      <c r="P27" s="105"/>
      <c r="Q27" s="105"/>
      <c r="R27" s="105"/>
      <c r="S27" s="151"/>
      <c r="T27" s="160" t="s">
        <v>209</v>
      </c>
    </row>
    <row r="28" spans="1:20" s="184" customFormat="1" x14ac:dyDescent="0.3">
      <c r="A28" s="158"/>
      <c r="B28" s="162" t="s">
        <v>200</v>
      </c>
      <c r="C28" s="163" t="s">
        <v>201</v>
      </c>
      <c r="D28" s="160" t="s">
        <v>136</v>
      </c>
      <c r="E28" s="158"/>
      <c r="F28" s="163" t="s">
        <v>159</v>
      </c>
      <c r="G28" s="155">
        <v>-27.3</v>
      </c>
      <c r="H28" s="161"/>
      <c r="I28" s="108"/>
      <c r="J28" s="151"/>
      <c r="K28" s="196" t="s">
        <v>218</v>
      </c>
      <c r="M28" s="151"/>
      <c r="N28" s="151"/>
      <c r="O28" s="151"/>
      <c r="P28" s="105"/>
      <c r="Q28" s="105"/>
      <c r="R28" s="105"/>
      <c r="S28" s="151"/>
      <c r="T28" s="160" t="s">
        <v>209</v>
      </c>
    </row>
    <row r="29" spans="1:20" s="184" customFormat="1" x14ac:dyDescent="0.3">
      <c r="A29" s="158"/>
      <c r="B29" s="162" t="s">
        <v>202</v>
      </c>
      <c r="C29" s="163" t="s">
        <v>203</v>
      </c>
      <c r="D29" s="160" t="s">
        <v>136</v>
      </c>
      <c r="E29" s="158"/>
      <c r="F29" s="163" t="s">
        <v>159</v>
      </c>
      <c r="G29" s="155">
        <v>-29.9</v>
      </c>
      <c r="H29" s="161"/>
      <c r="I29" s="108"/>
      <c r="J29" s="151"/>
      <c r="K29" s="196" t="s">
        <v>218</v>
      </c>
      <c r="M29" s="151"/>
      <c r="N29" s="151"/>
      <c r="O29" s="151"/>
      <c r="P29" s="105"/>
      <c r="Q29" s="105"/>
      <c r="R29" s="105"/>
      <c r="S29" s="151"/>
      <c r="T29" s="160" t="s">
        <v>209</v>
      </c>
    </row>
    <row r="30" spans="1:20" s="184" customFormat="1" x14ac:dyDescent="0.3">
      <c r="A30" s="158"/>
      <c r="B30" s="162" t="s">
        <v>204</v>
      </c>
      <c r="C30" s="163" t="s">
        <v>205</v>
      </c>
      <c r="D30" s="160" t="s">
        <v>136</v>
      </c>
      <c r="E30" s="158"/>
      <c r="F30" s="163" t="s">
        <v>159</v>
      </c>
      <c r="G30" s="155">
        <v>1.6</v>
      </c>
      <c r="H30" s="161"/>
      <c r="I30" s="108"/>
      <c r="J30" s="151"/>
      <c r="K30" s="196" t="s">
        <v>218</v>
      </c>
      <c r="M30" s="151"/>
      <c r="N30" s="151"/>
      <c r="O30" s="151"/>
      <c r="P30" s="105"/>
      <c r="Q30" s="105"/>
      <c r="R30" s="105"/>
      <c r="S30" s="151"/>
      <c r="T30" s="160" t="s">
        <v>209</v>
      </c>
    </row>
    <row r="31" spans="1:20" x14ac:dyDescent="0.3">
      <c r="B31" s="162" t="s">
        <v>193</v>
      </c>
      <c r="C31" s="163" t="s">
        <v>194</v>
      </c>
      <c r="D31" s="160" t="s">
        <v>136</v>
      </c>
      <c r="E31" s="158"/>
      <c r="F31" s="163" t="s">
        <v>195</v>
      </c>
      <c r="G31" s="164">
        <v>1330.3989305158318</v>
      </c>
      <c r="H31" s="161"/>
      <c r="T31" s="160" t="s">
        <v>209</v>
      </c>
    </row>
    <row r="32" spans="1:20" x14ac:dyDescent="0.3">
      <c r="B32" s="162" t="s">
        <v>196</v>
      </c>
      <c r="C32" s="163" t="s">
        <v>197</v>
      </c>
      <c r="D32" s="160" t="s">
        <v>136</v>
      </c>
      <c r="E32" s="158"/>
      <c r="F32" s="163" t="s">
        <v>206</v>
      </c>
      <c r="G32" s="169">
        <v>0.8149501941664381</v>
      </c>
      <c r="H32" s="161"/>
      <c r="T32" s="160" t="s">
        <v>209</v>
      </c>
    </row>
  </sheetData>
  <pageMargins left="0.5" right="0.5" top="0.5" bottom="0.5" header="0" footer="0"/>
  <pageSetup scale="34"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election activeCell="V27" sqref="V27"/>
    </sheetView>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Cover</vt:lpstr>
      <vt:lpstr>Data Summary</vt:lpstr>
      <vt:lpstr>InterpretivePlots</vt:lpstr>
      <vt:lpstr>EDD 1</vt:lpstr>
      <vt:lpstr>EDD 2</vt:lpstr>
      <vt:lpstr>COC</vt:lpstr>
      <vt:lpstr>Cover!Print_Area</vt:lpstr>
      <vt:lpstr>'Data Summary'!Print_Area</vt:lpstr>
      <vt:lpstr>'EDD 1'!Print_Area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2021-02-19T00:06:13Z</dcterms:modified>
</cp:coreProperties>
</file>