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codeName="ThisWorkbook" defaultThemeVersion="124226"/>
  <mc:AlternateContent xmlns:mc="http://schemas.openxmlformats.org/markup-compatibility/2006">
    <mc:Choice Requires="x15">
      <x15ac:absPath xmlns:x15ac="http://schemas.microsoft.com/office/spreadsheetml/2010/11/ac" url="P:\Bonanza Creek Energy\Bradenhead Sampling\Site Folders\Mustang V41-34-33XRLNB (453241)\2021 January\"/>
    </mc:Choice>
  </mc:AlternateContent>
  <xr:revisionPtr revIDLastSave="0" documentId="13_ncr:1_{0BF75780-5E95-4181-9546-18B744C7C4A4}" xr6:coauthVersionLast="45" xr6:coauthVersionMax="46" xr10:uidLastSave="{00000000-0000-0000-0000-000000000000}"/>
  <bookViews>
    <workbookView xWindow="2490" yWindow="14290" windowWidth="19420" windowHeight="1042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 name="_xlnm.Print_Area" localSheetId="3">'EDD 1'!$A$1:$T$22</definedName>
    <definedName name="_xlnm.Print_Area" localSheetId="4">'EDD 2'!$A$1:$T$21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G19" i="2" l="1"/>
  <c r="AF19" i="2"/>
  <c r="AH12" i="2"/>
  <c r="AG12" i="2"/>
  <c r="C13" i="2"/>
  <c r="C12" i="2"/>
  <c r="Y12" i="2" l="1"/>
  <c r="Y13" i="2"/>
  <c r="C4" i="2" l="1"/>
  <c r="C5" i="2"/>
  <c r="F20" i="2"/>
  <c r="F19" i="2"/>
  <c r="E20" i="2"/>
  <c r="E19" i="2"/>
  <c r="D20" i="2"/>
  <c r="D19" i="2"/>
  <c r="C20" i="2"/>
  <c r="C19" i="2"/>
  <c r="B20" i="2"/>
  <c r="B19" i="2"/>
  <c r="A12" i="2" l="1"/>
  <c r="A19" i="2" s="1"/>
  <c r="A13" i="2" l="1"/>
  <c r="A20" i="2" s="1"/>
  <c r="AG20" i="2"/>
  <c r="AF20" i="2"/>
  <c r="AG13" i="2"/>
  <c r="M20" i="2" l="1"/>
  <c r="M19" i="2" l="1"/>
  <c r="J19" i="2" l="1"/>
  <c r="K19" i="2" s="1"/>
  <c r="J20" i="2"/>
  <c r="K20" i="2" s="1"/>
  <c r="Z12" i="2"/>
  <c r="AA12" i="2"/>
  <c r="AB12" i="2"/>
  <c r="AC12" i="2"/>
  <c r="AD12" i="2"/>
  <c r="AE12" i="2"/>
  <c r="AF12" i="2"/>
  <c r="Z13" i="2"/>
  <c r="AA13" i="2"/>
  <c r="AB13" i="2"/>
  <c r="AC13" i="2"/>
  <c r="AD13" i="2"/>
  <c r="AE13" i="2"/>
  <c r="AF13" i="2"/>
  <c r="AH13" i="2" l="1"/>
  <c r="L20" i="2"/>
  <c r="L19" i="2"/>
  <c r="C6" i="2"/>
</calcChain>
</file>

<file path=xl/sharedStrings.xml><?xml version="1.0" encoding="utf-8"?>
<sst xmlns="http://schemas.openxmlformats.org/spreadsheetml/2006/main" count="558" uniqueCount="220">
  <si>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</si>
  <si>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</si>
  <si>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</si>
  <si>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</si>
  <si>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</si>
  <si>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</si>
  <si>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</si>
  <si>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</si>
  <si>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</si>
  <si>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</si>
  <si>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</si>
  <si>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</si>
  <si>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</si>
  <si>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</si>
  <si>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</si>
  <si>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</si>
  <si>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</si>
  <si>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</si>
  <si>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</si>
  <si>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</si>
  <si>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</si>
  <si>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</si>
  <si>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</si>
  <si>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</si>
  <si>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</si>
  <si>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</si>
  <si>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</si>
  <si>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</si>
  <si>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</si>
  <si>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</si>
  <si>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</si>
  <si>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</si>
  <si>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</si>
  <si>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</si>
  <si>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</si>
  <si>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</si>
  <si>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</si>
  <si>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</si>
  <si>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</si>
  <si>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</si>
  <si>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</si>
  <si>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</si>
  <si>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</si>
  <si>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</si>
  <si>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</si>
  <si>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</si>
  <si>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</si>
  <si>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</si>
  <si>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</si>
  <si>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</si>
  <si>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</si>
  <si>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</si>
  <si>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</si>
  <si>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</si>
  <si>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</si>
  <si>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</si>
  <si>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</si>
  <si>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</si>
  <si>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</si>
  <si>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</si>
  <si>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</si>
  <si>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</si>
  <si>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</si>
  <si>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</si>
  <si>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</si>
  <si>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</si>
  <si>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</si>
  <si>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</si>
  <si>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</si>
  <si>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</si>
  <si>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</si>
  <si>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</si>
  <si>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</si>
  <si>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</si>
  <si>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</si>
  <si>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</si>
  <si>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</si>
  <si>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</si>
  <si>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</si>
  <si>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</si>
  <si>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</si>
  <si>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</si>
  <si>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</si>
  <si>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</si>
  <si>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</si>
  <si>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</si>
  <si>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</si>
  <si>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</si>
  <si>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</si>
  <si>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</si>
  <si>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</si>
  <si>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</si>
  <si>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</si>
  <si>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</si>
  <si>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</si>
  <si>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</si>
  <si>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</si>
  <si>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</si>
  <si>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</si>
  <si>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</si>
  <si>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</si>
  <si>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</si>
  <si>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</si>
  <si>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</si>
  <si>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</si>
  <si>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</si>
  <si>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</si>
  <si>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</si>
  <si>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</si>
  <si>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</si>
  <si>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</si>
  <si>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</si>
  <si>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</si>
  <si>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</si>
  <si>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</si>
  <si>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</si>
  <si>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</si>
  <si>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</si>
  <si>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</si>
  <si>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</si>
  <si>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</si>
  <si>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</si>
  <si>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</si>
  <si>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</si>
  <si>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</si>
  <si>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</si>
  <si>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</si>
  <si>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</si>
  <si>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</si>
  <si>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</si>
  <si>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</si>
  <si>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</si>
  <si>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</si>
  <si>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</si>
  <si>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</si>
  <si>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</si>
  <si>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</si>
  <si>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</si>
  <si>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</si>
  <si>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</si>
  <si>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</si>
  <si>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</si>
  <si>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</si>
  <si>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</si>
  <si>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</si>
  <si>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</si>
  <si>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</si>
  <si>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</si>
  <si>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</si>
  <si>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</si>
  <si>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</si>
  <si>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</si>
  <si>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</si>
  <si>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</si>
  <si>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</si>
  <si>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</si>
  <si>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</si>
  <si>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</si>
  <si>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</si>
  <si>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</si>
  <si>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</si>
  <si>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</si>
  <si>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</si>
  <si>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</si>
  <si>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</si>
  <si>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</si>
  <si>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</si>
  <si>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</si>
  <si>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</si>
  <si>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</si>
  <si>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</si>
  <si>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</si>
  <si>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</si>
  <si>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</si>
  <si>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</si>
  <si>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</si>
  <si>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</si>
  <si>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</si>
  <si>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</si>
  <si>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</si>
  <si>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</si>
  <si>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t>BDH</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</si>
  <si>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</si>
  <si>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</si>
  <si>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</si>
  <si>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</si>
  <si>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</si>
  <si>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</si>
  <si>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</si>
  <si>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</si>
  <si>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</si>
  <si>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</si>
  <si>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PRDG</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</si>
  <si>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</si>
  <si>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</si>
  <si>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</si>
  <si>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</si>
  <si>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</si>
  <si>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</si>
  <si>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</si>
  <si>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</si>
  <si>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</si>
  <si>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</si>
  <si>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</si>
  <si>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</si>
  <si>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</si>
  <si>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No Unit</t>
  </si>
  <si>
    <t xml:space="preserve"> Bradenhead Gas</t>
  </si>
  <si>
    <t xml:space="preserve"> Production Gas</t>
  </si>
  <si>
    <t>MUSTANG V41-34-33 XRLNB (453241)</t>
  </si>
  <si>
    <t>20043859 &amp; 21015154</t>
  </si>
  <si>
    <t>DIG-022670 &amp; DIG-024533</t>
  </si>
  <si>
    <t>WSP</t>
  </si>
  <si>
    <t>DIG-022670</t>
  </si>
  <si>
    <t>DIG-024533</t>
  </si>
  <si>
    <t>nd</t>
  </si>
  <si>
    <t>Low Signal</t>
  </si>
  <si>
    <t/>
  </si>
  <si>
    <t>ND</t>
  </si>
  <si>
    <t>123-46001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</si>
</sst>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F400]h:mm:ss\ AM/P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 fontId="32"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1" fontId="32" fillId="34" borderId="29" xfId="0" applyNumberFormat="1" applyFont="1" applyFill="1" applyBorder="1" applyAlignment="1">
      <alignment horizontal="center"/>
    </xf>
    <xf numFmtId="164" fontId="32" fillId="34" borderId="29" xfId="0" applyNumberFormat="1" applyFont="1" applyFill="1" applyBorder="1" applyAlignment="1">
      <alignment horizontal="center"/>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64" fontId="32" fillId="34" borderId="19"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4" fontId="32" fillId="0" borderId="32" xfId="0" applyNumberFormat="1" applyFont="1" applyFill="1" applyBorder="1" applyAlignment="1">
      <alignment horizontal="center"/>
    </xf>
    <xf numFmtId="164" fontId="61" fillId="34" borderId="19" xfId="55"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4" fontId="61" fillId="0" borderId="32" xfId="0" applyNumberFormat="1" applyFont="1" applyFill="1" applyBorder="1" applyAlignment="1">
      <alignment horizontal="center"/>
    </xf>
    <xf numFmtId="164" fontId="61" fillId="0" borderId="32" xfId="55" applyNumberFormat="1" applyFont="1" applyFill="1" applyBorder="1" applyAlignment="1">
      <alignment horizontal="center"/>
    </xf>
    <xf numFmtId="49" fontId="0" fillId="39" borderId="0" xfId="0" applyNumberFormat="1" applyFill="1" applyAlignment="1">
      <alignment horizontal="left"/>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MUSTANG V41-34-33 XRLNB (453241)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-51.1</c:v>
                </c:pt>
                <c:pt idx="1">
                  <c:v>-34.799999999999997</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MUSTANG V41-34-33 XRLNB (453241)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-49.8</c:v>
                </c:pt>
                <c:pt idx="1">
                  <c:v>-35.299999999999997</c:v>
                </c:pt>
                <c:pt idx="2">
                  <c:v>-30.9</c:v>
                </c:pt>
                <c:pt idx="3">
                  <c:v>-31.7</c:v>
                </c:pt>
                <c:pt idx="4">
                  <c:v>-29.1</c:v>
                </c:pt>
                <c:pt idx="5">
                  <c:v>-27.8</c:v>
                </c:pt>
                <c:pt idx="6">
                  <c:v>-28.7</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MUSTANG V41-34-33 XRLNB (453241)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97.317004307382305</c:v>
                </c:pt>
                <c:pt idx="1">
                  <c:v>2.3873426960122406</c:v>
                </c:pt>
                <c:pt idx="2">
                  <c:v>0.24516669435508279</c:v>
                </c:pt>
                <c:pt idx="3">
                  <c:v>1.5553945141419194E-2</c:v>
                </c:pt>
                <c:pt idx="4">
                  <c:v>2.0064533563335762E-2</c:v>
                </c:pt>
                <c:pt idx="5">
                  <c:v>#N/A</c:v>
                </c:pt>
                <c:pt idx="6">
                  <c:v>#N/A</c:v>
                </c:pt>
                <c:pt idx="7">
                  <c:v>1.4867823545613926E-2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MUSTANG V41-34-33 XRLNB (453241)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52.947944286399782</c:v>
                </c:pt>
                <c:pt idx="1">
                  <c:v>22.246654710808535</c:v>
                </c:pt>
                <c:pt idx="2">
                  <c:v>14.730057513982903</c:v>
                </c:pt>
                <c:pt idx="3">
                  <c:v>1.729131070733789</c:v>
                </c:pt>
                <c:pt idx="4">
                  <c:v>4.8312990786774286</c:v>
                </c:pt>
                <c:pt idx="5">
                  <c:v>1.0575263825169361</c:v>
                </c:pt>
                <c:pt idx="6">
                  <c:v>1.3328922736438491</c:v>
                </c:pt>
                <c:pt idx="7">
                  <c:v>1.1244946832367728</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MUSTANG V41-34-33 XRLNB (453241)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2.6829956926176917</c:v>
                </c:pt>
              </c:numCache>
            </c:numRef>
          </c:xVal>
          <c:yVal>
            <c:numRef>
              <c:f>'Data Summary'!$O$19</c:f>
              <c:numCache>
                <c:formatCode>0.0</c:formatCode>
                <c:ptCount val="1"/>
                <c:pt idx="0">
                  <c:v>-51.1</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MUSTANG V41-34-33 XRLNB (453241) Production Gas</c:v>
                </c:pt>
              </c:strCache>
            </c:strRef>
          </c:tx>
          <c:spPr>
            <a:ln w="28575">
              <a:noFill/>
            </a:ln>
          </c:spPr>
          <c:marker>
            <c:spPr>
              <a:ln>
                <a:solidFill>
                  <a:schemeClr val="tx1"/>
                </a:solidFill>
              </a:ln>
            </c:spPr>
          </c:marker>
          <c:xVal>
            <c:numRef>
              <c:f>'Data Summary'!$K$20</c:f>
              <c:numCache>
                <c:formatCode>0.0</c:formatCode>
                <c:ptCount val="1"/>
                <c:pt idx="0">
                  <c:v>47.052055713600211</c:v>
                </c:pt>
              </c:numCache>
            </c:numRef>
          </c:xVal>
          <c:yVal>
            <c:numRef>
              <c:f>'Data Summary'!$O$20</c:f>
              <c:numCache>
                <c:formatCode>0.0</c:formatCode>
                <c:ptCount val="1"/>
                <c:pt idx="0">
                  <c:v>-49.8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MUSTANG V41-34-33 XRLNB (453241)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-34.799999999999997</c:v>
                </c:pt>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MUSTANG V41-34-33 XRLNB (453241)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-35.299999999999997</c:v>
                </c:pt>
              </c:numCache>
            </c:numRef>
          </c:xVal>
          <c:yVal>
            <c:numRef>
              <c:f>'Data Summary'!$Q$20</c:f>
              <c:numCache>
                <c:formatCode>0.0</c:formatCode>
                <c:ptCount val="1"/>
                <c:pt idx="0">
                  <c:v>-30.9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MUSTANG V41-34-33 XRLNB (453241) Bradenhead Gas</c:v>
                </c:pt>
              </c:strCache>
            </c:strRef>
          </c:tx>
          <c:spPr>
            <a:ln>
              <a:noFill/>
            </a:ln>
          </c:spPr>
          <c:marker>
            <c:symbol val="diamond"/>
            <c:size val="8"/>
            <c:spPr>
              <a:ln>
                <a:solidFill>
                  <a:schemeClr val="tx1"/>
                </a:solidFill>
              </a:ln>
            </c:spPr>
          </c:marker>
          <c:xVal>
            <c:numRef>
              <c:f>'Data Summary'!$M$19</c:f>
              <c:numCache>
                <c:formatCode>0.0</c:formatCode>
                <c:ptCount val="1"/>
                <c:pt idx="0">
                  <c:v>355.09121053962025</c:v>
                </c:pt>
              </c:numCache>
            </c:numRef>
          </c:xVal>
          <c:yVal>
            <c:numRef>
              <c:f>'Data Summary'!$K$19</c:f>
              <c:numCache>
                <c:formatCode>0.0</c:formatCode>
                <c:ptCount val="1"/>
                <c:pt idx="0">
                  <c:v>2.6829956926176917</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MUSTANG V41-34-33 XRLNB (453241)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3.1753260615331742</c:v>
                </c:pt>
              </c:numCache>
            </c:numRef>
          </c:xVal>
          <c:yVal>
            <c:numRef>
              <c:f>'Data Summary'!$K$20</c:f>
              <c:numCache>
                <c:formatCode>0.0</c:formatCode>
                <c:ptCount val="1"/>
                <c:pt idx="0">
                  <c:v>47.052055713600211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MUSTANG V41-34-33 XRLNB (453241) Bradenhead Gas</c:v>
                </c:pt>
              </c:strCache>
            </c:strRef>
          </c:tx>
          <c:spPr>
            <a:ln w="28575">
              <a:noFill/>
            </a:ln>
          </c:spPr>
          <c:marker>
            <c:symbol val="diamond"/>
            <c:size val="8"/>
            <c:spPr>
              <a:ln>
                <a:solidFill>
                  <a:schemeClr val="tx1"/>
                </a:solidFill>
              </a:ln>
            </c:spPr>
          </c:marker>
          <c:xVal>
            <c:numRef>
              <c:f>'Data Summary'!$W$19</c:f>
              <c:numCache>
                <c:formatCode>0</c:formatCode>
                <c:ptCount val="1"/>
                <c:pt idx="0">
                  <c:v>-275</c:v>
                </c:pt>
              </c:numCache>
            </c:numRef>
          </c:xVal>
          <c:yVal>
            <c:numRef>
              <c:f>'Data Summary'!$O$19</c:f>
              <c:numCache>
                <c:formatCode>0.0</c:formatCode>
                <c:ptCount val="1"/>
                <c:pt idx="0">
                  <c:v>-51.1</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MUSTANG V41-34-33 XRLNB (453241) Production Gas</c:v>
                </c:pt>
              </c:strCache>
            </c:strRef>
          </c:tx>
          <c:spPr>
            <a:ln w="28575">
              <a:noFill/>
            </a:ln>
          </c:spPr>
          <c:marker>
            <c:spPr>
              <a:ln>
                <a:solidFill>
                  <a:schemeClr val="tx1"/>
                </a:solidFill>
              </a:ln>
            </c:spPr>
          </c:marker>
          <c:xVal>
            <c:numRef>
              <c:f>'Data Summary'!$W$20</c:f>
              <c:numCache>
                <c:formatCode>0</c:formatCode>
                <c:ptCount val="1"/>
                <c:pt idx="0">
                  <c:v>-276</c:v>
                </c:pt>
              </c:numCache>
            </c:numRef>
          </c:xVal>
          <c:yVal>
            <c:numRef>
              <c:f>'Data Summary'!$O$20</c:f>
              <c:numCache>
                <c:formatCode>0.0</c:formatCode>
                <c:ptCount val="1"/>
                <c:pt idx="0">
                  <c:v>-49.8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MUSTANG V41-34-33 XRLNB (453241)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-51.1</c:v>
                </c:pt>
              </c:numCache>
            </c:numRef>
          </c:xVal>
          <c:yVal>
            <c:numRef>
              <c:f>'Data Summary'!$L$19</c:f>
              <c:numCache>
                <c:formatCode>0.0</c:formatCode>
                <c:ptCount val="1"/>
                <c:pt idx="0">
                  <c:v>36.967391137702002</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MUSTANG V41-34-33 XRLNB (453241) Production Gas</c:v>
                </c:pt>
              </c:strCache>
            </c:strRef>
          </c:tx>
          <c:spPr>
            <a:ln w="28575">
              <a:noFill/>
            </a:ln>
          </c:spPr>
          <c:marker>
            <c:spPr>
              <a:ln>
                <a:solidFill>
                  <a:schemeClr val="tx1"/>
                </a:solidFill>
              </a:ln>
            </c:spPr>
          </c:marker>
          <c:xVal>
            <c:numRef>
              <c:f>'Data Summary'!$O$20</c:f>
              <c:numCache>
                <c:formatCode>0.0</c:formatCode>
                <c:ptCount val="1"/>
                <c:pt idx="0">
                  <c:v>-49.8</c:v>
                </c:pt>
              </c:numCache>
            </c:numRef>
          </c:xVal>
          <c:yVal>
            <c:numRef>
              <c:f>'Data Summary'!$L$20</c:f>
              <c:numCache>
                <c:formatCode>0.0</c:formatCode>
                <c:ptCount val="1"/>
                <c:pt idx="0">
                  <c:v>1.4319267750067908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2" Type="http://schemas.openxmlformats.org/officeDocument/2006/relationships/image" Target="../media/image9.emf"/><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1362075</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0.62262</cdr:y>
    </cdr:from>
    <cdr:to>
      <cdr:x>0.92985</cdr:x>
      <cdr:y>0.65387</cdr:y>
    </cdr:to>
    <cdr:sp macro="" textlink="">
      <cdr:nvSpPr>
        <cdr:cNvPr id="2" name="TextBox 1"/>
        <cdr:cNvSpPr txBox="1"/>
      </cdr:nvSpPr>
      <cdr:spPr>
        <a:xfrm xmlns:a="http://schemas.openxmlformats.org/drawingml/2006/main">
          <a:off x="3939402" y="3795514"/>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0.47773</cdr:x>
      <cdr:y>0.37217</cdr:y>
    </cdr:from>
    <cdr:to>
      <cdr:x>0.57079</cdr:x>
      <cdr:y>0.4241</cdr:y>
    </cdr:to>
    <cdr:sp macro="" textlink="">
      <cdr:nvSpPr>
        <cdr:cNvPr id="5" name="TextBox 1"/>
        <cdr:cNvSpPr txBox="1"/>
      </cdr:nvSpPr>
      <cdr:spPr>
        <a:xfrm xmlns:a="http://schemas.openxmlformats.org/drawingml/2006/main">
          <a:off x="2223183" y="226872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0.34069</cdr:x>
      <cdr:y>0.29831</cdr:y>
    </cdr:from>
    <cdr:to>
      <cdr:x>0.43375</cdr:x>
      <cdr:y>0.35024</cdr:y>
    </cdr:to>
    <cdr:sp macro="" textlink="">
      <cdr:nvSpPr>
        <cdr:cNvPr id="6" name="TextBox 1"/>
        <cdr:cNvSpPr txBox="1"/>
      </cdr:nvSpPr>
      <cdr:spPr>
        <a:xfrm xmlns:a="http://schemas.openxmlformats.org/drawingml/2006/main">
          <a:off x="1585429" y="1818493"/>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0.25618</cdr:x>
      <cdr:y>0.26569</cdr:y>
    </cdr:from>
    <cdr:to>
      <cdr:x>0.34924</cdr:x>
      <cdr:y>0.31762</cdr:y>
    </cdr:to>
    <cdr:sp macro="" textlink="">
      <cdr:nvSpPr>
        <cdr:cNvPr id="8" name="TextBox 1"/>
        <cdr:cNvSpPr txBox="1"/>
      </cdr:nvSpPr>
      <cdr:spPr>
        <a:xfrm xmlns:a="http://schemas.openxmlformats.org/drawingml/2006/main">
          <a:off x="1192160" y="1619646"/>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0.18741</cdr:x>
      <cdr:y>0.25636</cdr:y>
    </cdr:from>
    <cdr:to>
      <cdr:x>0.28047</cdr:x>
      <cdr:y>0.30829</cdr:y>
    </cdr:to>
    <cdr:sp macro="" textlink="">
      <cdr:nvSpPr>
        <cdr:cNvPr id="9" name="TextBox 1"/>
        <cdr:cNvSpPr txBox="1"/>
      </cdr:nvSpPr>
      <cdr:spPr>
        <a:xfrm xmlns:a="http://schemas.openxmlformats.org/drawingml/2006/main">
          <a:off x="872138" y="1562766"/>
          <a:ext cx="433068"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12</xdr:col>
      <xdr:colOff>492844</xdr:colOff>
      <xdr:row>52</xdr:row>
      <xdr:rowOff>68696</xdr:rowOff>
    </xdr:to>
    <xdr:pic>
      <xdr:nvPicPr>
        <xdr:cNvPr id="2" name="Picture 1">
          <a:extLst>
            <a:ext uri="{FF2B5EF4-FFF2-40B4-BE49-F238E27FC236}">
              <a16:creationId xmlns:a16="http://schemas.microsoft.com/office/drawing/2014/main" id="{B53AAC1E-6489-4D8C-96AC-CB47CBA2F5B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7840701" cy="997469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13</xdr:col>
      <xdr:colOff>0</xdr:colOff>
      <xdr:row>0</xdr:row>
      <xdr:rowOff>0</xdr:rowOff>
    </xdr:from>
    <xdr:to>
      <xdr:col>25</xdr:col>
      <xdr:colOff>499053</xdr:colOff>
      <xdr:row>52</xdr:row>
      <xdr:rowOff>83634</xdr:rowOff>
    </xdr:to>
    <xdr:pic>
      <xdr:nvPicPr>
        <xdr:cNvPr id="3" name="Picture 2">
          <a:extLst>
            <a:ext uri="{FF2B5EF4-FFF2-40B4-BE49-F238E27FC236}">
              <a16:creationId xmlns:a16="http://schemas.microsoft.com/office/drawing/2014/main" id="{E67C2064-B37D-463F-958D-B115F9FED51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60179" y="0"/>
          <a:ext cx="7846910" cy="998963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49"/>
  <sheetViews>
    <sheetView view="pageBreakPreview" zoomScale="70" zoomScaleNormal="70" zoomScaleSheetLayoutView="70" zoomScalePageLayoutView="85" workbookViewId="0">
      <selection activeCell="D25" sqref="D25"/>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210</v>
      </c>
      <c r="E21" s="43"/>
      <c r="F21" s="37"/>
      <c r="G21" s="37"/>
      <c r="H21" s="37"/>
      <c r="I21" s="37"/>
      <c r="J21" s="36"/>
    </row>
    <row r="22" spans="1:10" ht="15" customHeight="1" x14ac:dyDescent="0.3">
      <c r="A22" s="36"/>
      <c r="B22" s="43" t="s">
        <v>45</v>
      </c>
      <c r="C22" s="44"/>
      <c r="D22" s="43" t="s">
        <v>211</v>
      </c>
      <c r="E22" s="43"/>
      <c r="F22" s="37"/>
      <c r="G22" s="37"/>
      <c r="H22" s="37"/>
      <c r="I22" s="37"/>
      <c r="J22" s="36"/>
    </row>
    <row r="23" spans="1:10" ht="15" customHeight="1" x14ac:dyDescent="0.3">
      <c r="A23" s="36"/>
      <c r="B23" s="43" t="s">
        <v>49</v>
      </c>
      <c r="C23" s="44"/>
      <c r="D23" s="43" t="s">
        <v>212</v>
      </c>
      <c r="E23" s="43"/>
      <c r="F23" s="45"/>
      <c r="G23" s="37"/>
      <c r="H23" s="37"/>
      <c r="I23" s="37"/>
      <c r="J23" s="36"/>
    </row>
    <row r="24" spans="1:10" ht="15" customHeight="1" x14ac:dyDescent="0.3">
      <c r="A24" s="36"/>
      <c r="B24" s="43" t="s">
        <v>50</v>
      </c>
      <c r="C24" s="44"/>
      <c r="D24" s="43" t="s">
        <v>209</v>
      </c>
      <c r="E24" s="43"/>
      <c r="F24" s="45"/>
      <c r="G24" s="37"/>
      <c r="H24" s="37"/>
      <c r="I24" s="37"/>
      <c r="J24" s="36"/>
    </row>
    <row r="25" spans="1:10" ht="15" customHeight="1" x14ac:dyDescent="0.3">
      <c r="A25" s="36"/>
      <c r="B25" s="43"/>
      <c r="C25" s="46"/>
      <c r="D25" s="43"/>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80" zoomScaleNormal="80" zoomScaleSheetLayoutView="70" zoomScalePageLayoutView="25" workbookViewId="0">
      <pane xSplit="2" ySplit="10" topLeftCell="C11" activePane="bottomRight" state="frozen"/>
      <selection pane="topRight" activeCell="C1" sqref="C1"/>
      <selection pane="bottomLeft" activeCell="A12" sqref="A12"/>
      <selection pane="bottomRight" activeCell="V24" sqref="V24"/>
    </sheetView>
  </sheetViews>
  <sheetFormatPr defaultColWidth="10.6640625" defaultRowHeight="15" customHeight="1" x14ac:dyDescent="0.3"/>
  <cols>
    <col min="1" max="1" width="22.44140625" style="25" bestFit="1" customWidth="1"/>
    <col min="2" max="2" width="12.33203125" style="25" bestFit="1" customWidth="1"/>
    <col min="3" max="3" width="47.664062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MUSTANG V41-34-33 XRLNB (453241)</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20043859 &amp; 21015154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DIG-022670 &amp; DIG-024533</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3" t="s">
        <v>171</v>
      </c>
      <c r="AH8" s="129"/>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30" t="s">
        <v>185</v>
      </c>
      <c r="W9" s="19" t="s">
        <v>52</v>
      </c>
      <c r="X9" s="20" t="s">
        <v>54</v>
      </c>
      <c r="Y9" s="60" t="s">
        <v>27</v>
      </c>
      <c r="Z9" s="19" t="s">
        <v>28</v>
      </c>
      <c r="AA9" s="19" t="s">
        <v>29</v>
      </c>
      <c r="AB9" s="19" t="s">
        <v>30</v>
      </c>
      <c r="AC9" s="19" t="s">
        <v>31</v>
      </c>
      <c r="AD9" s="19" t="s">
        <v>32</v>
      </c>
      <c r="AE9" s="19" t="s">
        <v>33</v>
      </c>
      <c r="AF9" s="130" t="s">
        <v>34</v>
      </c>
      <c r="AG9" s="53" t="s">
        <v>172</v>
      </c>
      <c r="AH9" s="109"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30" t="s">
        <v>5</v>
      </c>
      <c r="W10" s="19" t="s">
        <v>5</v>
      </c>
      <c r="X10" s="20" t="s">
        <v>5</v>
      </c>
      <c r="Y10" s="60" t="s">
        <v>8</v>
      </c>
      <c r="Z10" s="19" t="s">
        <v>8</v>
      </c>
      <c r="AA10" s="19" t="s">
        <v>8</v>
      </c>
      <c r="AB10" s="19" t="s">
        <v>8</v>
      </c>
      <c r="AC10" s="19" t="s">
        <v>8</v>
      </c>
      <c r="AD10" s="19" t="s">
        <v>8</v>
      </c>
      <c r="AE10" s="19" t="s">
        <v>8</v>
      </c>
      <c r="AF10" s="130" t="s">
        <v>8</v>
      </c>
      <c r="AG10" s="131" t="s">
        <v>174</v>
      </c>
      <c r="AH10" s="132"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30" t="s">
        <v>79</v>
      </c>
      <c r="W11" s="19"/>
      <c r="X11" s="20"/>
      <c r="Y11" s="19" t="s">
        <v>72</v>
      </c>
      <c r="Z11" s="19" t="s">
        <v>73</v>
      </c>
      <c r="AA11" s="19" t="s">
        <v>74</v>
      </c>
      <c r="AB11" s="19" t="s">
        <v>75</v>
      </c>
      <c r="AC11" s="19" t="s">
        <v>76</v>
      </c>
      <c r="AD11" s="19" t="s">
        <v>77</v>
      </c>
      <c r="AE11" s="19" t="s">
        <v>78</v>
      </c>
      <c r="AF11" s="19" t="s">
        <v>79</v>
      </c>
      <c r="AG11" s="136"/>
      <c r="AH11" s="137"/>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2" t="str">
        <f>C5</f>
        <v>20043859 &amp; 21015154</v>
      </c>
      <c r="B12" s="173" t="s">
        <v>213</v>
      </c>
      <c r="C12" s="174" t="str">
        <f>Cover!D24&amp;D12</f>
        <v>MUSTANG V41-34-33 XRLNB (453241) Bradenhead Gas</v>
      </c>
      <c r="D12" s="159" t="s">
        <v>207</v>
      </c>
      <c r="E12" s="176">
        <v>43929</v>
      </c>
      <c r="F12" s="190">
        <v>0.35972222222222222</v>
      </c>
      <c r="G12" s="95"/>
      <c r="H12" s="95"/>
      <c r="I12" s="114"/>
      <c r="J12" s="182">
        <v>43939</v>
      </c>
      <c r="K12" s="178">
        <v>264783.51</v>
      </c>
      <c r="L12" s="178">
        <v>4707.8900000000003</v>
      </c>
      <c r="M12" s="178" t="s">
        <v>215</v>
      </c>
      <c r="N12" s="178">
        <v>699253.36</v>
      </c>
      <c r="O12" s="178">
        <v>17153.810000000001</v>
      </c>
      <c r="P12" s="178">
        <v>1761.6</v>
      </c>
      <c r="Q12" s="178">
        <v>111.76</v>
      </c>
      <c r="R12" s="178">
        <v>144.16999999999999</v>
      </c>
      <c r="S12" s="178" t="s">
        <v>215</v>
      </c>
      <c r="T12" s="178" t="s">
        <v>215</v>
      </c>
      <c r="U12" s="178">
        <v>106.83</v>
      </c>
      <c r="V12" s="178" t="s">
        <v>215</v>
      </c>
      <c r="W12" s="178">
        <v>181.33</v>
      </c>
      <c r="X12" s="179">
        <v>6530.77</v>
      </c>
      <c r="Y12" s="167">
        <f t="shared" ref="Y12:AF13" si="0">IF(N12="nd",NA(),100*N12/SUM($N12:$U12))</f>
        <v>97.317004307382305</v>
      </c>
      <c r="Z12" s="97">
        <f t="shared" si="0"/>
        <v>2.3873426960122406</v>
      </c>
      <c r="AA12" s="97">
        <f t="shared" si="0"/>
        <v>0.24516669435508279</v>
      </c>
      <c r="AB12" s="97">
        <f t="shared" si="0"/>
        <v>1.5553945141419194E-2</v>
      </c>
      <c r="AC12" s="97">
        <f t="shared" si="0"/>
        <v>2.0064533563335762E-2</v>
      </c>
      <c r="AD12" s="97" t="e">
        <f t="shared" si="0"/>
        <v>#N/A</v>
      </c>
      <c r="AE12" s="97" t="e">
        <f t="shared" si="0"/>
        <v>#N/A</v>
      </c>
      <c r="AF12" s="140">
        <f t="shared" si="0"/>
        <v>1.4867823545613926E-2</v>
      </c>
      <c r="AG12" s="138">
        <f>(K12/SUM(K12:U12))+(L12/SUM(K12:U12))+(N12/SUM(K12:U12)*1010)+(O12/SUM(K12:U12)*1769.7)+(P12/SUM(K12:U12)*2516.1)+(Q12/SUM(K12:U12)*3251.9)+(R12/SUM(K12:U12)*3262.3)+(U12/SUM(K12:U12)*4755.9)</f>
        <v>751.64923070054647</v>
      </c>
      <c r="AH12" s="116">
        <f>(Y12*1010+Z12*1769.7+AA12*2516.1+AB12*3251.9+AC12*3262.3+AF12*4755.9)/100</f>
        <v>1033.1866492330546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3" t="str">
        <f>A12</f>
        <v>20043859 &amp; 21015154</v>
      </c>
      <c r="B13" s="172" t="s">
        <v>214</v>
      </c>
      <c r="C13" s="175" t="str">
        <f>Cover!D24&amp;D13</f>
        <v>MUSTANG V41-34-33 XRLNB (453241) Production Gas</v>
      </c>
      <c r="D13" s="165" t="s">
        <v>208</v>
      </c>
      <c r="E13" s="177">
        <v>44218</v>
      </c>
      <c r="F13" s="191">
        <v>0.43958333333333338</v>
      </c>
      <c r="G13" s="110"/>
      <c r="H13" s="110"/>
      <c r="I13" s="115"/>
      <c r="J13" s="183">
        <v>44225</v>
      </c>
      <c r="K13" s="180">
        <v>12906.81</v>
      </c>
      <c r="L13" s="180">
        <v>2785.82</v>
      </c>
      <c r="M13" s="180">
        <v>22721.75</v>
      </c>
      <c r="N13" s="180">
        <v>510280.28</v>
      </c>
      <c r="O13" s="180">
        <v>214399.81</v>
      </c>
      <c r="P13" s="180">
        <v>141959.39000000001</v>
      </c>
      <c r="Q13" s="180">
        <v>16664.32</v>
      </c>
      <c r="R13" s="180">
        <v>46561.14</v>
      </c>
      <c r="S13" s="180">
        <v>10191.799999999999</v>
      </c>
      <c r="T13" s="180">
        <v>12845.61</v>
      </c>
      <c r="U13" s="180">
        <v>10837.2</v>
      </c>
      <c r="V13" s="180" t="s">
        <v>215</v>
      </c>
      <c r="W13" s="180" t="s">
        <v>215</v>
      </c>
      <c r="X13" s="181" t="s">
        <v>215</v>
      </c>
      <c r="Y13" s="168">
        <f t="shared" si="0"/>
        <v>52.947944286399782</v>
      </c>
      <c r="Z13" s="113">
        <f t="shared" si="0"/>
        <v>22.246654710808535</v>
      </c>
      <c r="AA13" s="113">
        <f t="shared" si="0"/>
        <v>14.730057513982903</v>
      </c>
      <c r="AB13" s="113">
        <f t="shared" si="0"/>
        <v>1.729131070733789</v>
      </c>
      <c r="AC13" s="113">
        <f t="shared" si="0"/>
        <v>4.8312990786774286</v>
      </c>
      <c r="AD13" s="113">
        <f t="shared" si="0"/>
        <v>1.0575263825169361</v>
      </c>
      <c r="AE13" s="113">
        <f t="shared" si="0"/>
        <v>1.3328922736438491</v>
      </c>
      <c r="AF13" s="141">
        <f t="shared" si="0"/>
        <v>1.1244946832367728</v>
      </c>
      <c r="AG13" s="139">
        <f>(K13/SUM(K13:U13))+(L13/SUM(K13:U13))+(M13/SUM(K13:U13))+(N13/SUM(K13:U13)*1010)+(O13/SUM(K13:U13)*1769.7)+(P13/SUM(K13:U13)*2516.1)+(Q13/SUM(K13:U13)*3251.9)+(R13/SUM(K13:U13)*3262.3)+(S13/SUM(K13:U13)*4000.9)+(T13/SUM(K13:U13)*4008.7)+(U13/SUM(K13:U13)*4755.9)</f>
        <v>1598.484157272127</v>
      </c>
      <c r="AH13" s="117">
        <f>(Y13*1010+Z13*1769.7+AA13*2516.1+AB13*3251.9+AC13*3262.3+AD13*4000.9+AE13*4008.7+AF13*4755.9)/100</f>
        <v>1662.1594142037648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7" t="s">
        <v>179</v>
      </c>
      <c r="AG15" s="135"/>
      <c r="AJ15" s="79"/>
      <c r="AK15" s="79"/>
      <c r="AL15" s="79"/>
      <c r="AM15" s="79"/>
      <c r="AN15" s="79"/>
      <c r="AO15" s="79"/>
      <c r="CG15" s="52"/>
    </row>
    <row r="16" spans="1:16383" ht="15" customHeight="1" x14ac:dyDescent="0.3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182</v>
      </c>
      <c r="W16" s="89" t="s">
        <v>65</v>
      </c>
      <c r="X16" s="197" t="s">
        <v>2</v>
      </c>
      <c r="Y16" s="197"/>
      <c r="Z16" s="198"/>
      <c r="AC16" s="144" t="s">
        <v>176</v>
      </c>
      <c r="AF16" s="53" t="s">
        <v>172</v>
      </c>
      <c r="AG16" s="109" t="s">
        <v>173</v>
      </c>
      <c r="AH16" s="79"/>
      <c r="AI16" s="79"/>
      <c r="AJ16" s="79"/>
      <c r="AK16" s="79"/>
      <c r="AL16" s="79"/>
      <c r="AM16" s="79"/>
      <c r="AR16" s="21"/>
      <c r="CF16" s="52"/>
      <c r="CG16" s="21"/>
    </row>
    <row r="17" spans="1:85" ht="14.25" customHeight="1" thickBot="1" x14ac:dyDescent="0.4">
      <c r="A17" s="22" t="s">
        <v>7</v>
      </c>
      <c r="B17" s="23" t="s">
        <v>7</v>
      </c>
      <c r="C17" s="23" t="s">
        <v>20</v>
      </c>
      <c r="D17" s="23" t="s">
        <v>42</v>
      </c>
      <c r="E17" s="23" t="s">
        <v>3</v>
      </c>
      <c r="F17" s="24" t="s">
        <v>4</v>
      </c>
      <c r="G17" s="63"/>
      <c r="H17" s="63"/>
      <c r="I17" s="63"/>
      <c r="J17" s="22" t="s">
        <v>5</v>
      </c>
      <c r="K17" s="23" t="s">
        <v>198</v>
      </c>
      <c r="L17" s="23" t="s">
        <v>13</v>
      </c>
      <c r="M17" s="24" t="s">
        <v>199</v>
      </c>
      <c r="N17" s="22" t="s">
        <v>3</v>
      </c>
      <c r="O17" s="23" t="s">
        <v>183</v>
      </c>
      <c r="P17" s="23" t="s">
        <v>183</v>
      </c>
      <c r="Q17" s="23" t="s">
        <v>183</v>
      </c>
      <c r="R17" s="23" t="s">
        <v>183</v>
      </c>
      <c r="S17" s="23" t="s">
        <v>183</v>
      </c>
      <c r="T17" s="23" t="s">
        <v>183</v>
      </c>
      <c r="U17" s="23" t="s">
        <v>183</v>
      </c>
      <c r="V17" s="23" t="s">
        <v>183</v>
      </c>
      <c r="W17" s="23" t="s">
        <v>184</v>
      </c>
      <c r="X17" s="199"/>
      <c r="Y17" s="199"/>
      <c r="Z17" s="200"/>
      <c r="AC17" s="145" t="s">
        <v>64</v>
      </c>
      <c r="AF17" s="131" t="s">
        <v>180</v>
      </c>
      <c r="AG17" s="132"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3"/>
      <c r="AG18" s="134"/>
      <c r="CG18" s="52"/>
    </row>
    <row r="19" spans="1:85" ht="15" customHeight="1" x14ac:dyDescent="0.3">
      <c r="A19" s="142" t="str">
        <f t="shared" ref="A19:F20" si="1">A12</f>
        <v>20043859 &amp; 21015154</v>
      </c>
      <c r="B19" s="95" t="str">
        <f t="shared" si="1"/>
        <v>DIG-022670</v>
      </c>
      <c r="C19" s="95" t="str">
        <f t="shared" si="1"/>
        <v>MUSTANG V41-34-33 XRLNB (453241) Bradenhead Gas</v>
      </c>
      <c r="D19" s="96" t="str">
        <f t="shared" si="1"/>
        <v xml:space="preserve"> Bradenhead Gas</v>
      </c>
      <c r="E19" s="96">
        <f t="shared" si="1"/>
        <v>43929</v>
      </c>
      <c r="F19" s="192">
        <f t="shared" si="1"/>
        <v>0.35972222222222222</v>
      </c>
      <c r="G19" s="98"/>
      <c r="H19" s="98"/>
      <c r="I19" s="118"/>
      <c r="J19" s="119">
        <f>IF(SUM(N12:U12)&gt;0,SUM(N12:U12),NA())</f>
        <v>718531.53</v>
      </c>
      <c r="K19" s="90">
        <f>IF(J19&gt;0, 100*SUM(O12:U12)/SUM(N12:U12), NA())</f>
        <v>2.6829956926176917</v>
      </c>
      <c r="L19" s="90">
        <f>IF(Y12&gt;0,IF(Z12&gt;0,Y12/(Z12+AA12),NA()))</f>
        <v>36.967391137702002</v>
      </c>
      <c r="M19" s="120">
        <f>(N12+O12)/SUM(P12:T12)</f>
        <v>355.09121053962025</v>
      </c>
      <c r="N19" s="186">
        <v>43951</v>
      </c>
      <c r="O19" s="185">
        <v>-51.1</v>
      </c>
      <c r="P19" s="185">
        <v>-34.799999999999997</v>
      </c>
      <c r="Q19" s="185"/>
      <c r="R19" s="189"/>
      <c r="S19" s="189"/>
      <c r="T19" s="185"/>
      <c r="U19" s="185"/>
      <c r="V19" s="171"/>
      <c r="W19" s="170">
        <v>-275</v>
      </c>
      <c r="X19" s="201"/>
      <c r="Y19" s="202"/>
      <c r="Z19" s="203"/>
      <c r="AC19" s="146" t="s">
        <v>62</v>
      </c>
      <c r="AF19" s="128">
        <f>((K12/SUM(K12:U12)*28.0134)+(L12/SUM(K12:U12)*31.9988)+(N12/SUM(K12:U12)*16.0425)+(O12/SUM(K12:U12)*30.069)+(P12/SUM(K12:U12)*44.0956)+(Q12/SUM(K12:U12)*58.1222)+(R12/SUM(K12:U12)*58.1222)+(U12/SUM(K12:U12)*86.1754))/28.967</f>
        <v>0.67796724211014259</v>
      </c>
      <c r="AG19" s="125">
        <f>((N12/SUM(N12:U12)*16.0425)+(O12/SUM(N12:U12)*30.069)+(P12/SUM(N12:U12)*44.0956)+(Q12/SUM(N12:U12)*58.1222)+(R12/SUM(N12:U12)*58.1222)+(U12/SUM(N12:U12)*86.1754))/28.967</f>
        <v>0.56863164518221521</v>
      </c>
      <c r="AR19" s="21"/>
      <c r="CF19" s="52"/>
      <c r="CG19" s="21"/>
    </row>
    <row r="20" spans="1:85" ht="15" customHeight="1" thickBot="1" x14ac:dyDescent="0.35">
      <c r="A20" s="143" t="str">
        <f t="shared" si="1"/>
        <v>20043859 &amp; 21015154</v>
      </c>
      <c r="B20" s="110" t="str">
        <f t="shared" si="1"/>
        <v>DIG-024533</v>
      </c>
      <c r="C20" s="110" t="str">
        <f t="shared" si="1"/>
        <v>MUSTANG V41-34-33 XRLNB (453241) Production Gas</v>
      </c>
      <c r="D20" s="111" t="str">
        <f t="shared" si="1"/>
        <v xml:space="preserve"> Production Gas</v>
      </c>
      <c r="E20" s="177">
        <f t="shared" si="1"/>
        <v>44218</v>
      </c>
      <c r="F20" s="193">
        <f t="shared" si="1"/>
        <v>0.43958333333333338</v>
      </c>
      <c r="G20" s="110"/>
      <c r="H20" s="110"/>
      <c r="I20" s="115"/>
      <c r="J20" s="121">
        <f>IF(SUM(N13:U13)&gt;0,SUM(N13:U13),NA())</f>
        <v>963739.55</v>
      </c>
      <c r="K20" s="112">
        <f>IF(J20&gt;0, 100*SUM(O13:U13)/SUM(N13:U13), NA())</f>
        <v>47.052055713600211</v>
      </c>
      <c r="L20" s="112">
        <f>IF(Y13&gt;0,IF(Z13&gt;0,Y13/(Z13+AA13),NA()))</f>
        <v>1.4319267750067908</v>
      </c>
      <c r="M20" s="122">
        <f>(N13+O13)/SUM(P13:T13)</f>
        <v>3.1753260615331742</v>
      </c>
      <c r="N20" s="187">
        <v>44229</v>
      </c>
      <c r="O20" s="188">
        <v>-49.8</v>
      </c>
      <c r="P20" s="188">
        <v>-35.299999999999997</v>
      </c>
      <c r="Q20" s="188">
        <v>-30.9</v>
      </c>
      <c r="R20" s="188">
        <v>-31.7</v>
      </c>
      <c r="S20" s="188">
        <v>-29.1</v>
      </c>
      <c r="T20" s="194">
        <v>-27.8</v>
      </c>
      <c r="U20" s="188">
        <v>-28.7</v>
      </c>
      <c r="V20" s="195">
        <v>0.9</v>
      </c>
      <c r="W20" s="166">
        <v>-276</v>
      </c>
      <c r="X20" s="204"/>
      <c r="Y20" s="205"/>
      <c r="Z20" s="206"/>
      <c r="AC20" s="146" t="s">
        <v>60</v>
      </c>
      <c r="AF20" s="124">
        <f>((K13/SUM(K13:U13)*28.0134)+(L13/SUM(K13:U13)*31.9988)+(M13/SUM(K13:U13)*44.0095)+(N13/SUM(K13:U13)*16.0425)+(O13/SUM(K13:U13)*30.069)+(P13/SUM(K13:U13)*44.0956)+(Q13/SUM(K13:U13)*58.1222)+(R13/SUM(K13:U13)*58.1222)+(S13/SUM(K13:U13)*72.1488)+(T13/SUM(K13:U13)*72.1488)+(U13/SUM(K13:U13)*86.1754))/28.967</f>
        <v>0.98569913646455987</v>
      </c>
      <c r="AG20" s="126">
        <f>((N13/SUM(N13:U13)*16.0425)+(O13/SUM(N13:U13)*30.069)+(P13/SUM(N13:U13)*44.0956)+(Q13/SUM(N13:U13)*58.1222)+(R13/SUM(N13:U13)*58.1222)+(S13/SUM(N13:U13)*72.1488)+(T13/SUM(N13:U13)*72.1488)+(U13/SUM(N13:U13)*86.1754))/28.967</f>
        <v>0.97302414151378436</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ignoredErrors>
    <ignoredError sqref="J20:K20 J19" formulaRange="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A4" sqref="A4"/>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67</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2" t="s">
        <v>66</v>
      </c>
      <c r="B43"/>
      <c r="C43"/>
      <c r="D43"/>
      <c r="E43"/>
      <c r="F43"/>
      <c r="G43" s="93" t="s">
        <v>70</v>
      </c>
      <c r="H43"/>
      <c r="I43"/>
      <c r="J43"/>
      <c r="K43"/>
      <c r="L43"/>
      <c r="M43" s="94" t="s">
        <v>71</v>
      </c>
      <c r="N43"/>
      <c r="O43"/>
      <c r="P43"/>
      <c r="Q43"/>
      <c r="R43"/>
      <c r="S43"/>
      <c r="T43"/>
      <c r="U43"/>
      <c r="V43"/>
      <c r="W43"/>
      <c r="X43"/>
    </row>
    <row r="44" spans="1:24" ht="15" customHeight="1" x14ac:dyDescent="0.35">
      <c r="A44" s="92"/>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69</v>
      </c>
      <c r="M76"/>
      <c r="N76"/>
      <c r="O76"/>
      <c r="P76"/>
      <c r="Q76"/>
      <c r="R76"/>
      <c r="S76"/>
      <c r="T76"/>
      <c r="U76"/>
      <c r="V76"/>
      <c r="W76"/>
      <c r="X76" s="13" t="s">
        <v>68</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T26"/>
  <sheetViews>
    <sheetView zoomScale="55" zoomScaleNormal="55" workbookViewId="0">
      <selection activeCell="G17" sqref="G17"/>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50" t="s">
        <v>212</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c r="C4" s="107">
        <v>43929.359722222223</v>
      </c>
      <c r="D4" s="151"/>
      <c r="E4" s="102" t="s">
        <v>213</v>
      </c>
      <c r="F4" s="157" t="s">
        <v>181</v>
      </c>
      <c r="G4" s="100" t="s">
        <v>98</v>
      </c>
      <c r="I4" s="100"/>
      <c r="J4" s="151"/>
      <c r="K4" s="156"/>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50" t="s">
        <v>210</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51"/>
      <c r="B8" s="150" t="s">
        <v>134</v>
      </c>
      <c r="C8" s="100" t="s">
        <v>135</v>
      </c>
      <c r="D8" s="150" t="s">
        <v>136</v>
      </c>
      <c r="E8" s="151"/>
      <c r="F8" s="150" t="s">
        <v>137</v>
      </c>
      <c r="G8" s="152">
        <v>0.47299999999999998</v>
      </c>
      <c r="H8" s="152" t="s">
        <v>217</v>
      </c>
      <c r="I8" s="151"/>
      <c r="J8" s="151"/>
      <c r="K8" s="151"/>
      <c r="L8" s="151"/>
      <c r="M8" s="151"/>
      <c r="N8" s="151"/>
      <c r="O8" s="151"/>
      <c r="P8" s="105">
        <v>5.0000000000000001E-3</v>
      </c>
      <c r="Q8" s="105">
        <v>5.0000000000000001E-3</v>
      </c>
      <c r="R8" s="105">
        <v>5.0000000000000001E-3</v>
      </c>
      <c r="S8" s="151"/>
      <c r="T8" s="150" t="s">
        <v>210</v>
      </c>
    </row>
    <row r="9" spans="1:20" x14ac:dyDescent="0.3">
      <c r="A9" s="151"/>
      <c r="B9" s="150" t="s">
        <v>138</v>
      </c>
      <c r="C9" s="150" t="s">
        <v>139</v>
      </c>
      <c r="D9" s="150" t="s">
        <v>136</v>
      </c>
      <c r="E9" s="151"/>
      <c r="F9" s="150" t="s">
        <v>137</v>
      </c>
      <c r="G9" s="152">
        <v>5.0000000000000001E-3</v>
      </c>
      <c r="H9" s="161" t="s">
        <v>218</v>
      </c>
      <c r="I9" s="151"/>
      <c r="J9" s="151"/>
      <c r="K9" s="151"/>
      <c r="L9" s="151"/>
      <c r="M9" s="151"/>
      <c r="N9" s="151"/>
      <c r="O9" s="151"/>
      <c r="P9" s="105">
        <v>5.0000000000000001E-3</v>
      </c>
      <c r="Q9" s="105">
        <v>5.0000000000000001E-3</v>
      </c>
      <c r="R9" s="105">
        <v>5.0000000000000001E-3</v>
      </c>
      <c r="S9" s="151"/>
      <c r="T9" s="150" t="s">
        <v>210</v>
      </c>
    </row>
    <row r="10" spans="1:20" x14ac:dyDescent="0.3">
      <c r="A10" s="151"/>
      <c r="B10" s="150" t="s">
        <v>140</v>
      </c>
      <c r="C10" s="150" t="s">
        <v>141</v>
      </c>
      <c r="D10" s="150" t="s">
        <v>136</v>
      </c>
      <c r="E10" s="151"/>
      <c r="F10" s="150" t="s">
        <v>137</v>
      </c>
      <c r="G10" s="152">
        <v>26.617999999999999</v>
      </c>
      <c r="H10" s="161" t="s">
        <v>217</v>
      </c>
      <c r="I10" s="151"/>
      <c r="J10" s="151"/>
      <c r="K10" s="151"/>
      <c r="L10" s="151"/>
      <c r="M10" s="151"/>
      <c r="N10" s="151"/>
      <c r="O10" s="151"/>
      <c r="P10" s="105">
        <v>5.0000000000000001E-3</v>
      </c>
      <c r="Q10" s="105">
        <v>5.0000000000000001E-3</v>
      </c>
      <c r="R10" s="105">
        <v>5.0000000000000001E-3</v>
      </c>
      <c r="S10" s="151"/>
      <c r="T10" s="150" t="s">
        <v>210</v>
      </c>
    </row>
    <row r="11" spans="1:20" x14ac:dyDescent="0.3">
      <c r="A11" s="151"/>
      <c r="B11" s="150" t="s">
        <v>186</v>
      </c>
      <c r="C11" s="150" t="s">
        <v>187</v>
      </c>
      <c r="D11" s="150" t="s">
        <v>136</v>
      </c>
      <c r="E11" s="151"/>
      <c r="F11" s="150" t="s">
        <v>137</v>
      </c>
      <c r="G11" s="152">
        <v>1.7999999999999999E-2</v>
      </c>
      <c r="H11" s="161" t="s">
        <v>217</v>
      </c>
      <c r="P11" s="105">
        <v>5.0000000000000001E-3</v>
      </c>
      <c r="Q11" s="105">
        <v>5.0000000000000001E-3</v>
      </c>
      <c r="R11" s="105">
        <v>5.0000000000000001E-3</v>
      </c>
      <c r="S11" s="151"/>
      <c r="T11" s="150" t="s">
        <v>210</v>
      </c>
    </row>
    <row r="12" spans="1:20" x14ac:dyDescent="0.3">
      <c r="A12" s="151"/>
      <c r="B12" s="150" t="s">
        <v>188</v>
      </c>
      <c r="C12" s="150" t="s">
        <v>189</v>
      </c>
      <c r="D12" s="150" t="s">
        <v>136</v>
      </c>
      <c r="E12" s="151"/>
      <c r="F12" s="150" t="s">
        <v>137</v>
      </c>
      <c r="G12" s="152">
        <v>0.65700000000000003</v>
      </c>
      <c r="H12" s="161" t="s">
        <v>217</v>
      </c>
      <c r="P12" s="105">
        <v>5.0000000000000001E-3</v>
      </c>
      <c r="Q12" s="105">
        <v>5.0000000000000001E-3</v>
      </c>
      <c r="R12" s="105">
        <v>5.0000000000000001E-3</v>
      </c>
      <c r="S12" s="151"/>
      <c r="T12" s="150" t="s">
        <v>210</v>
      </c>
    </row>
    <row r="13" spans="1:20" x14ac:dyDescent="0.3">
      <c r="A13" s="151"/>
      <c r="B13" s="150" t="s">
        <v>142</v>
      </c>
      <c r="C13" s="150" t="s">
        <v>143</v>
      </c>
      <c r="D13" s="150" t="s">
        <v>136</v>
      </c>
      <c r="E13" s="151"/>
      <c r="F13" s="150" t="s">
        <v>137</v>
      </c>
      <c r="G13" s="152">
        <v>70.295000000000002</v>
      </c>
      <c r="H13" s="161" t="s">
        <v>217</v>
      </c>
      <c r="I13" s="151"/>
      <c r="J13" s="151"/>
      <c r="K13" s="151"/>
      <c r="L13" s="151"/>
      <c r="M13" s="151"/>
      <c r="N13" s="151"/>
      <c r="O13" s="151"/>
      <c r="P13" s="105">
        <v>5.0000000000000001E-3</v>
      </c>
      <c r="Q13" s="105">
        <v>5.0000000000000001E-3</v>
      </c>
      <c r="R13" s="105">
        <v>5.0000000000000001E-3</v>
      </c>
      <c r="S13" s="151"/>
      <c r="T13" s="150" t="s">
        <v>210</v>
      </c>
    </row>
    <row r="14" spans="1:20" x14ac:dyDescent="0.3">
      <c r="A14" s="151"/>
      <c r="B14" s="150" t="s">
        <v>144</v>
      </c>
      <c r="C14" s="150" t="s">
        <v>145</v>
      </c>
      <c r="D14" s="150" t="s">
        <v>136</v>
      </c>
      <c r="E14" s="151"/>
      <c r="F14" s="150" t="s">
        <v>137</v>
      </c>
      <c r="G14" s="152">
        <v>1.724</v>
      </c>
      <c r="H14" s="161" t="s">
        <v>217</v>
      </c>
      <c r="I14" s="151"/>
      <c r="J14" s="151"/>
      <c r="K14" s="151"/>
      <c r="L14" s="151"/>
      <c r="M14" s="151"/>
      <c r="N14" s="151"/>
      <c r="O14" s="151"/>
      <c r="P14" s="105">
        <v>5.0000000000000001E-3</v>
      </c>
      <c r="Q14" s="105">
        <v>5.0000000000000001E-3</v>
      </c>
      <c r="R14" s="105">
        <v>5.0000000000000001E-3</v>
      </c>
      <c r="S14" s="151"/>
      <c r="T14" s="150" t="s">
        <v>210</v>
      </c>
    </row>
    <row r="15" spans="1:20" x14ac:dyDescent="0.3">
      <c r="A15" s="151"/>
      <c r="B15" s="150" t="s">
        <v>190</v>
      </c>
      <c r="C15" s="150" t="s">
        <v>191</v>
      </c>
      <c r="D15" s="150" t="s">
        <v>136</v>
      </c>
      <c r="E15" s="151"/>
      <c r="F15" s="150" t="s">
        <v>137</v>
      </c>
      <c r="G15" s="152">
        <v>5.0000000000000001E-3</v>
      </c>
      <c r="H15" s="161" t="s">
        <v>218</v>
      </c>
      <c r="P15" s="105">
        <v>5.0000000000000001E-3</v>
      </c>
      <c r="Q15" s="105">
        <v>5.0000000000000001E-3</v>
      </c>
      <c r="R15" s="105">
        <v>5.0000000000000001E-3</v>
      </c>
      <c r="S15" s="151"/>
      <c r="T15" s="150" t="s">
        <v>210</v>
      </c>
    </row>
    <row r="16" spans="1:20" x14ac:dyDescent="0.3">
      <c r="A16" s="151"/>
      <c r="B16" s="150" t="s">
        <v>146</v>
      </c>
      <c r="C16" s="150" t="s">
        <v>147</v>
      </c>
      <c r="D16" s="150" t="s">
        <v>136</v>
      </c>
      <c r="E16" s="151"/>
      <c r="F16" s="150" t="s">
        <v>137</v>
      </c>
      <c r="G16" s="152">
        <v>0.17699999999999999</v>
      </c>
      <c r="H16" s="161" t="s">
        <v>217</v>
      </c>
      <c r="I16" s="151"/>
      <c r="J16" s="151"/>
      <c r="K16" s="151"/>
      <c r="L16" s="151"/>
      <c r="M16" s="151"/>
      <c r="N16" s="151"/>
      <c r="O16" s="151"/>
      <c r="P16" s="105">
        <v>5.0000000000000001E-3</v>
      </c>
      <c r="Q16" s="105">
        <v>5.0000000000000001E-3</v>
      </c>
      <c r="R16" s="105">
        <v>5.0000000000000001E-3</v>
      </c>
      <c r="S16" s="151"/>
      <c r="T16" s="150" t="s">
        <v>210</v>
      </c>
    </row>
    <row r="17" spans="1:20" x14ac:dyDescent="0.3">
      <c r="A17" s="151"/>
      <c r="B17" s="150" t="s">
        <v>148</v>
      </c>
      <c r="C17" s="150" t="s">
        <v>149</v>
      </c>
      <c r="D17" s="150" t="s">
        <v>136</v>
      </c>
      <c r="E17" s="151"/>
      <c r="F17" s="150" t="s">
        <v>137</v>
      </c>
      <c r="G17" s="152">
        <v>1.0999999999999999E-2</v>
      </c>
      <c r="H17" s="161" t="s">
        <v>217</v>
      </c>
      <c r="I17" s="151"/>
      <c r="J17" s="151"/>
      <c r="K17" s="151"/>
      <c r="M17" s="151"/>
      <c r="N17" s="151"/>
      <c r="O17" s="151"/>
      <c r="P17" s="105">
        <v>5.0000000000000001E-3</v>
      </c>
      <c r="Q17" s="105">
        <v>5.0000000000000001E-3</v>
      </c>
      <c r="R17" s="105">
        <v>5.0000000000000001E-3</v>
      </c>
      <c r="S17" s="151"/>
      <c r="T17" s="150" t="s">
        <v>210</v>
      </c>
    </row>
    <row r="18" spans="1:20" x14ac:dyDescent="0.3">
      <c r="A18" s="151"/>
      <c r="B18" s="150" t="s">
        <v>150</v>
      </c>
      <c r="C18" s="150" t="s">
        <v>151</v>
      </c>
      <c r="D18" s="150" t="s">
        <v>136</v>
      </c>
      <c r="E18" s="151"/>
      <c r="F18" s="150" t="s">
        <v>137</v>
      </c>
      <c r="G18" s="152">
        <v>1.4E-2</v>
      </c>
      <c r="H18" s="161" t="s">
        <v>217</v>
      </c>
      <c r="I18" s="151"/>
      <c r="J18" s="151"/>
      <c r="K18" s="151"/>
      <c r="M18" s="151"/>
      <c r="N18" s="151"/>
      <c r="O18" s="151"/>
      <c r="P18" s="105">
        <v>5.0000000000000001E-3</v>
      </c>
      <c r="Q18" s="105">
        <v>5.0000000000000001E-3</v>
      </c>
      <c r="R18" s="105">
        <v>5.0000000000000001E-3</v>
      </c>
      <c r="S18" s="151"/>
      <c r="T18" s="150" t="s">
        <v>210</v>
      </c>
    </row>
    <row r="19" spans="1:20" x14ac:dyDescent="0.3">
      <c r="A19" s="151"/>
      <c r="B19" s="150" t="s">
        <v>77</v>
      </c>
      <c r="C19" s="150" t="s">
        <v>152</v>
      </c>
      <c r="D19" s="150" t="s">
        <v>136</v>
      </c>
      <c r="E19" s="151"/>
      <c r="F19" s="150" t="s">
        <v>137</v>
      </c>
      <c r="G19" s="152">
        <v>5.0000000000000001E-3</v>
      </c>
      <c r="H19" s="161" t="s">
        <v>218</v>
      </c>
      <c r="I19" s="151"/>
      <c r="J19" s="151"/>
      <c r="K19" s="151"/>
      <c r="L19" s="151"/>
      <c r="M19" s="151"/>
      <c r="N19" s="151"/>
      <c r="O19" s="151"/>
      <c r="P19" s="105">
        <v>5.0000000000000001E-3</v>
      </c>
      <c r="Q19" s="105">
        <v>5.0000000000000001E-3</v>
      </c>
      <c r="R19" s="105">
        <v>5.0000000000000001E-3</v>
      </c>
      <c r="S19" s="151"/>
      <c r="T19" s="150" t="s">
        <v>210</v>
      </c>
    </row>
    <row r="20" spans="1:20" x14ac:dyDescent="0.3">
      <c r="A20" s="151"/>
      <c r="B20" s="150" t="s">
        <v>153</v>
      </c>
      <c r="C20" s="150" t="s">
        <v>154</v>
      </c>
      <c r="D20" s="150" t="s">
        <v>136</v>
      </c>
      <c r="E20" s="151"/>
      <c r="F20" s="150" t="s">
        <v>137</v>
      </c>
      <c r="G20" s="152">
        <v>5.0000000000000001E-3</v>
      </c>
      <c r="H20" s="161" t="s">
        <v>218</v>
      </c>
      <c r="I20" s="151"/>
      <c r="J20" s="151"/>
      <c r="K20" s="151"/>
      <c r="L20" s="151"/>
      <c r="M20" s="151"/>
      <c r="N20" s="151"/>
      <c r="O20" s="151"/>
      <c r="P20" s="105">
        <v>5.0000000000000001E-3</v>
      </c>
      <c r="Q20" s="105">
        <v>5.0000000000000001E-3</v>
      </c>
      <c r="R20" s="105">
        <v>5.0000000000000001E-3</v>
      </c>
      <c r="S20" s="151"/>
      <c r="T20" s="150" t="s">
        <v>210</v>
      </c>
    </row>
    <row r="21" spans="1:20" x14ac:dyDescent="0.3">
      <c r="A21" s="147"/>
      <c r="B21" s="150" t="s">
        <v>155</v>
      </c>
      <c r="C21" s="150" t="s">
        <v>156</v>
      </c>
      <c r="D21" s="150" t="s">
        <v>136</v>
      </c>
      <c r="E21" s="151"/>
      <c r="F21" s="150" t="s">
        <v>137</v>
      </c>
      <c r="G21" s="152">
        <v>1.0999999999999999E-2</v>
      </c>
      <c r="H21" s="161" t="s">
        <v>217</v>
      </c>
      <c r="I21" s="108"/>
      <c r="J21" s="151"/>
      <c r="K21" s="151"/>
      <c r="M21" s="151"/>
      <c r="N21" s="151"/>
      <c r="O21" s="151"/>
      <c r="P21" s="105">
        <v>5.0000000000000001E-3</v>
      </c>
      <c r="Q21" s="105">
        <v>5.0000000000000001E-3</v>
      </c>
      <c r="R21" s="105">
        <v>5.0000000000000001E-3</v>
      </c>
      <c r="S21" s="151"/>
      <c r="T21" s="150" t="s">
        <v>210</v>
      </c>
    </row>
    <row r="22" spans="1:20" x14ac:dyDescent="0.3">
      <c r="A22" s="147"/>
      <c r="B22" s="153" t="s">
        <v>157</v>
      </c>
      <c r="C22" s="153" t="s">
        <v>158</v>
      </c>
      <c r="D22" s="150" t="s">
        <v>136</v>
      </c>
      <c r="E22" s="151"/>
      <c r="F22" s="154" t="s">
        <v>159</v>
      </c>
      <c r="G22" s="155">
        <v>-51.1</v>
      </c>
      <c r="H22" s="152"/>
      <c r="I22" s="151"/>
      <c r="J22" s="151"/>
      <c r="K22" s="151"/>
      <c r="M22" s="151"/>
      <c r="N22" s="151"/>
      <c r="O22" s="151"/>
      <c r="P22" s="151"/>
      <c r="Q22" s="151"/>
      <c r="R22" s="151"/>
      <c r="S22" s="151"/>
      <c r="T22" s="150" t="s">
        <v>210</v>
      </c>
    </row>
    <row r="23" spans="1:20" x14ac:dyDescent="0.3">
      <c r="A23" s="147"/>
      <c r="B23" s="153" t="s">
        <v>160</v>
      </c>
      <c r="C23" s="153" t="s">
        <v>161</v>
      </c>
      <c r="D23" s="150" t="s">
        <v>136</v>
      </c>
      <c r="E23" s="151"/>
      <c r="F23" s="154" t="s">
        <v>159</v>
      </c>
      <c r="G23" s="106">
        <v>-275</v>
      </c>
      <c r="H23" s="152"/>
      <c r="I23" s="151"/>
      <c r="J23" s="151"/>
      <c r="K23" s="151"/>
      <c r="M23" s="151"/>
      <c r="N23" s="151"/>
      <c r="O23" s="151"/>
      <c r="P23" s="151"/>
      <c r="Q23" s="151"/>
      <c r="R23" s="151"/>
      <c r="S23" s="151"/>
      <c r="T23" s="160" t="s">
        <v>210</v>
      </c>
    </row>
    <row r="24" spans="1:20" x14ac:dyDescent="0.3">
      <c r="A24" s="147"/>
      <c r="B24" s="153" t="s">
        <v>162</v>
      </c>
      <c r="C24" s="154" t="s">
        <v>163</v>
      </c>
      <c r="D24" s="150" t="s">
        <v>136</v>
      </c>
      <c r="E24" s="147"/>
      <c r="F24" s="154" t="s">
        <v>159</v>
      </c>
      <c r="G24" s="155">
        <v>-34.799999999999997</v>
      </c>
      <c r="H24" s="152"/>
      <c r="I24" s="151"/>
      <c r="J24" s="151"/>
      <c r="K24" s="151"/>
      <c r="M24" s="151"/>
      <c r="N24" s="151"/>
      <c r="O24" s="151"/>
      <c r="P24" s="151"/>
      <c r="Q24" s="151"/>
      <c r="R24" s="151"/>
      <c r="S24" s="151"/>
      <c r="T24" s="160" t="s">
        <v>210</v>
      </c>
    </row>
    <row r="25" spans="1:20" x14ac:dyDescent="0.3">
      <c r="B25" s="162" t="s">
        <v>193</v>
      </c>
      <c r="C25" s="163" t="s">
        <v>194</v>
      </c>
      <c r="D25" s="160" t="s">
        <v>136</v>
      </c>
      <c r="E25" s="158"/>
      <c r="F25" s="163" t="s">
        <v>195</v>
      </c>
      <c r="G25" s="164">
        <v>751.64923070054647</v>
      </c>
      <c r="H25" s="161"/>
      <c r="T25" s="160" t="s">
        <v>210</v>
      </c>
    </row>
    <row r="26" spans="1:20" x14ac:dyDescent="0.3">
      <c r="B26" s="162" t="s">
        <v>196</v>
      </c>
      <c r="C26" s="163" t="s">
        <v>197</v>
      </c>
      <c r="D26" s="160" t="s">
        <v>136</v>
      </c>
      <c r="E26" s="158"/>
      <c r="F26" s="163" t="s">
        <v>206</v>
      </c>
      <c r="G26" s="169">
        <v>0.67796724211014259</v>
      </c>
      <c r="H26" s="161"/>
      <c r="T26" s="160" t="s">
        <v>210</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T32"/>
  <sheetViews>
    <sheetView tabSelected="1" zoomScale="55" zoomScaleNormal="55" workbookViewId="0">
      <selection activeCell="J4" sqref="J4"/>
    </sheetView>
  </sheetViews>
  <sheetFormatPr defaultColWidth="9.5546875" defaultRowHeight="14.4" x14ac:dyDescent="0.3"/>
  <cols>
    <col min="1" max="1" width="13.6640625" style="99" bestFit="1" customWidth="1"/>
    <col min="2" max="2" width="21.88671875" style="99" bestFit="1" customWidth="1"/>
    <col min="3" max="3" width="27.6640625" style="99" bestFit="1" customWidth="1"/>
    <col min="4" max="4" width="15.88671875" style="99" bestFit="1" customWidth="1"/>
    <col min="5" max="5" width="25.88671875" style="99" bestFit="1" customWidth="1"/>
    <col min="6" max="6" width="14.5546875" style="99" bestFit="1" customWidth="1"/>
    <col min="7" max="7" width="31" style="99" bestFit="1" customWidth="1"/>
    <col min="8" max="8" width="12.6640625" style="99" bestFit="1" customWidth="1"/>
    <col min="9" max="9" width="15.109375" style="99" bestFit="1" customWidth="1"/>
    <col min="10" max="10" width="19.6640625" style="99" bestFit="1" customWidth="1"/>
    <col min="11" max="11" width="20" style="99" bestFit="1" customWidth="1"/>
    <col min="12" max="12" width="13.88671875" style="99" bestFit="1" customWidth="1"/>
    <col min="13" max="13" width="21.88671875" style="99" bestFit="1" customWidth="1"/>
    <col min="14" max="14" width="11.88671875" style="99" bestFit="1" customWidth="1"/>
    <col min="15" max="15" width="15.33203125" style="99" bestFit="1" customWidth="1"/>
    <col min="16" max="16" width="14.6640625" style="99" bestFit="1" customWidth="1"/>
    <col min="17" max="17" width="25.33203125" style="99" bestFit="1" customWidth="1"/>
    <col min="18" max="18" width="22.44140625" style="99" bestFit="1" customWidth="1"/>
    <col min="19" max="19" width="10.5546875" style="99" bestFit="1" customWidth="1"/>
    <col min="20" max="20" width="16.5546875" style="99" bestFit="1" customWidth="1"/>
    <col min="21" max="16384" width="9.5546875" style="99"/>
  </cols>
  <sheetData>
    <row r="1" spans="1:20" x14ac:dyDescent="0.3">
      <c r="A1" s="99" t="s">
        <v>81</v>
      </c>
      <c r="B1" s="99" t="s">
        <v>82</v>
      </c>
      <c r="C1" s="99" t="s">
        <v>83</v>
      </c>
      <c r="D1" s="99" t="s">
        <v>84</v>
      </c>
      <c r="E1" s="99" t="s">
        <v>85</v>
      </c>
      <c r="F1" s="99" t="s">
        <v>86</v>
      </c>
      <c r="G1" s="99" t="s">
        <v>87</v>
      </c>
    </row>
    <row r="2" spans="1:20" x14ac:dyDescent="0.3">
      <c r="B2" s="99">
        <v>10206</v>
      </c>
      <c r="C2" s="102" t="s">
        <v>88</v>
      </c>
      <c r="D2" s="105"/>
      <c r="E2" s="101" t="s">
        <v>212</v>
      </c>
      <c r="G2" s="100"/>
    </row>
    <row r="3" spans="1:20" x14ac:dyDescent="0.3">
      <c r="A3" s="99" t="s">
        <v>0</v>
      </c>
      <c r="B3" s="99" t="s">
        <v>89</v>
      </c>
      <c r="C3" s="105" t="s">
        <v>90</v>
      </c>
      <c r="D3" s="105" t="s">
        <v>91</v>
      </c>
      <c r="E3" s="105" t="s">
        <v>92</v>
      </c>
      <c r="F3" s="99" t="s">
        <v>93</v>
      </c>
      <c r="G3" s="99" t="s">
        <v>94</v>
      </c>
      <c r="H3" s="99" t="s">
        <v>2</v>
      </c>
      <c r="I3" s="99" t="s">
        <v>95</v>
      </c>
      <c r="J3" s="99" t="s">
        <v>96</v>
      </c>
      <c r="K3" s="99" t="s">
        <v>97</v>
      </c>
    </row>
    <row r="4" spans="1:20" x14ac:dyDescent="0.3">
      <c r="B4" s="100">
        <v>453241</v>
      </c>
      <c r="C4" s="107">
        <v>44218.439583333333</v>
      </c>
      <c r="D4" s="151" t="s">
        <v>219</v>
      </c>
      <c r="E4" s="102" t="s">
        <v>214</v>
      </c>
      <c r="F4" s="157" t="s">
        <v>192</v>
      </c>
      <c r="G4" s="100" t="s">
        <v>98</v>
      </c>
      <c r="I4" s="100"/>
      <c r="J4" s="151"/>
      <c r="K4" s="156">
        <v>0</v>
      </c>
    </row>
    <row r="5" spans="1:20" x14ac:dyDescent="0.3">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
      <c r="B6" s="99">
        <v>10206</v>
      </c>
      <c r="C6" s="101" t="s">
        <v>210</v>
      </c>
    </row>
    <row r="7" spans="1:20" x14ac:dyDescent="0.3">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
      <c r="A8" s="103"/>
      <c r="B8" s="101" t="s">
        <v>134</v>
      </c>
      <c r="C8" s="100" t="s">
        <v>135</v>
      </c>
      <c r="D8" s="101" t="s">
        <v>136</v>
      </c>
      <c r="E8" s="103"/>
      <c r="F8" s="101" t="s">
        <v>137</v>
      </c>
      <c r="G8" s="104">
        <v>0.27800000000000002</v>
      </c>
      <c r="H8" s="161" t="s">
        <v>217</v>
      </c>
      <c r="I8" s="103"/>
      <c r="J8" s="103"/>
      <c r="K8" s="103"/>
      <c r="L8" s="103"/>
      <c r="M8" s="103"/>
      <c r="N8" s="103"/>
      <c r="O8" s="103"/>
      <c r="P8" s="105">
        <v>5.0000000000000001E-3</v>
      </c>
      <c r="Q8" s="105">
        <v>5.0000000000000001E-3</v>
      </c>
      <c r="R8" s="105">
        <v>5.0000000000000001E-3</v>
      </c>
      <c r="S8" s="103"/>
      <c r="T8" s="101" t="s">
        <v>210</v>
      </c>
    </row>
    <row r="9" spans="1:20" x14ac:dyDescent="0.3">
      <c r="A9" s="103"/>
      <c r="B9" s="101" t="s">
        <v>138</v>
      </c>
      <c r="C9" s="101" t="s">
        <v>139</v>
      </c>
      <c r="D9" s="101" t="s">
        <v>136</v>
      </c>
      <c r="E9" s="103"/>
      <c r="F9" s="101" t="s">
        <v>137</v>
      </c>
      <c r="G9" s="152">
        <v>2.2669999999999999</v>
      </c>
      <c r="H9" s="161" t="s">
        <v>217</v>
      </c>
      <c r="I9" s="103"/>
      <c r="J9" s="103"/>
      <c r="K9" s="103"/>
      <c r="L9" s="103"/>
      <c r="M9" s="103"/>
      <c r="N9" s="103"/>
      <c r="O9" s="103"/>
      <c r="P9" s="105">
        <v>5.0000000000000001E-3</v>
      </c>
      <c r="Q9" s="105">
        <v>5.0000000000000001E-3</v>
      </c>
      <c r="R9" s="105">
        <v>5.0000000000000001E-3</v>
      </c>
      <c r="S9" s="103"/>
      <c r="T9" s="101" t="s">
        <v>210</v>
      </c>
    </row>
    <row r="10" spans="1:20" x14ac:dyDescent="0.3">
      <c r="A10" s="103"/>
      <c r="B10" s="101" t="s">
        <v>140</v>
      </c>
      <c r="C10" s="101" t="s">
        <v>141</v>
      </c>
      <c r="D10" s="101" t="s">
        <v>136</v>
      </c>
      <c r="E10" s="103"/>
      <c r="F10" s="101" t="s">
        <v>137</v>
      </c>
      <c r="G10" s="152">
        <v>1.288</v>
      </c>
      <c r="H10" s="161" t="s">
        <v>217</v>
      </c>
      <c r="I10" s="103"/>
      <c r="J10" s="103"/>
      <c r="K10" s="103"/>
      <c r="L10" s="103"/>
      <c r="M10" s="103"/>
      <c r="N10" s="103"/>
      <c r="O10" s="103"/>
      <c r="P10" s="105">
        <v>5.0000000000000001E-3</v>
      </c>
      <c r="Q10" s="105">
        <v>5.0000000000000001E-3</v>
      </c>
      <c r="R10" s="105">
        <v>5.0000000000000001E-3</v>
      </c>
      <c r="S10" s="103"/>
      <c r="T10" s="101" t="s">
        <v>210</v>
      </c>
    </row>
    <row r="11" spans="1:20" x14ac:dyDescent="0.3">
      <c r="A11" s="103"/>
      <c r="B11" s="148" t="s">
        <v>186</v>
      </c>
      <c r="C11" s="148" t="s">
        <v>187</v>
      </c>
      <c r="D11" s="148" t="s">
        <v>136</v>
      </c>
      <c r="E11" s="149"/>
      <c r="F11" s="148" t="s">
        <v>137</v>
      </c>
      <c r="G11" s="152">
        <v>5.0000000000000001E-3</v>
      </c>
      <c r="H11" s="161" t="s">
        <v>218</v>
      </c>
      <c r="P11" s="105">
        <v>5.0000000000000001E-3</v>
      </c>
      <c r="Q11" s="105">
        <v>5.0000000000000001E-3</v>
      </c>
      <c r="R11" s="105">
        <v>5.0000000000000001E-3</v>
      </c>
      <c r="S11" s="103"/>
      <c r="T11" s="101" t="s">
        <v>210</v>
      </c>
    </row>
    <row r="12" spans="1:20" x14ac:dyDescent="0.3">
      <c r="A12" s="103"/>
      <c r="B12" s="148" t="s">
        <v>188</v>
      </c>
      <c r="C12" s="148" t="s">
        <v>189</v>
      </c>
      <c r="D12" s="148" t="s">
        <v>136</v>
      </c>
      <c r="E12" s="149"/>
      <c r="F12" s="148" t="s">
        <v>137</v>
      </c>
      <c r="G12" s="152">
        <v>5.0000000000000001E-3</v>
      </c>
      <c r="H12" s="161" t="s">
        <v>218</v>
      </c>
      <c r="P12" s="105">
        <v>5.0000000000000001E-3</v>
      </c>
      <c r="Q12" s="105">
        <v>5.0000000000000001E-3</v>
      </c>
      <c r="R12" s="105">
        <v>5.0000000000000001E-3</v>
      </c>
      <c r="S12" s="103"/>
      <c r="T12" s="101" t="s">
        <v>210</v>
      </c>
    </row>
    <row r="13" spans="1:20" x14ac:dyDescent="0.3">
      <c r="A13" s="103"/>
      <c r="B13" s="101" t="s">
        <v>142</v>
      </c>
      <c r="C13" s="101" t="s">
        <v>143</v>
      </c>
      <c r="D13" s="101" t="s">
        <v>136</v>
      </c>
      <c r="E13" s="103"/>
      <c r="F13" s="101" t="s">
        <v>137</v>
      </c>
      <c r="G13" s="152">
        <v>50.917999999999999</v>
      </c>
      <c r="H13" s="161" t="s">
        <v>217</v>
      </c>
      <c r="I13" s="103"/>
      <c r="J13" s="103"/>
      <c r="K13" s="103"/>
      <c r="L13" s="103"/>
      <c r="M13" s="103"/>
      <c r="N13" s="103"/>
      <c r="O13" s="103"/>
      <c r="P13" s="105">
        <v>5.0000000000000001E-3</v>
      </c>
      <c r="Q13" s="105">
        <v>5.0000000000000001E-3</v>
      </c>
      <c r="R13" s="105">
        <v>5.0000000000000001E-3</v>
      </c>
      <c r="S13" s="103"/>
      <c r="T13" s="101" t="s">
        <v>210</v>
      </c>
    </row>
    <row r="14" spans="1:20" x14ac:dyDescent="0.3">
      <c r="A14" s="103"/>
      <c r="B14" s="101" t="s">
        <v>144</v>
      </c>
      <c r="C14" s="101" t="s">
        <v>145</v>
      </c>
      <c r="D14" s="101" t="s">
        <v>136</v>
      </c>
      <c r="E14" s="103"/>
      <c r="F14" s="101" t="s">
        <v>137</v>
      </c>
      <c r="G14" s="152">
        <v>21.393999999999998</v>
      </c>
      <c r="H14" s="161" t="s">
        <v>217</v>
      </c>
      <c r="I14" s="103"/>
      <c r="J14" s="103"/>
      <c r="K14" s="103"/>
      <c r="L14" s="103"/>
      <c r="M14" s="103"/>
      <c r="N14" s="103"/>
      <c r="O14" s="103"/>
      <c r="P14" s="105">
        <v>5.0000000000000001E-3</v>
      </c>
      <c r="Q14" s="105">
        <v>5.0000000000000001E-3</v>
      </c>
      <c r="R14" s="105">
        <v>5.0000000000000001E-3</v>
      </c>
      <c r="S14" s="103"/>
      <c r="T14" s="101" t="s">
        <v>210</v>
      </c>
    </row>
    <row r="15" spans="1:20" x14ac:dyDescent="0.3">
      <c r="A15" s="103"/>
      <c r="B15" s="150" t="s">
        <v>190</v>
      </c>
      <c r="C15" s="150" t="s">
        <v>191</v>
      </c>
      <c r="D15" s="150" t="s">
        <v>136</v>
      </c>
      <c r="E15" s="151"/>
      <c r="F15" s="150" t="s">
        <v>137</v>
      </c>
      <c r="G15" s="152">
        <v>5.0000000000000001E-3</v>
      </c>
      <c r="H15" s="152" t="s">
        <v>218</v>
      </c>
      <c r="P15" s="105">
        <v>5.0000000000000001E-3</v>
      </c>
      <c r="Q15" s="105">
        <v>5.0000000000000001E-3</v>
      </c>
      <c r="R15" s="105">
        <v>5.0000000000000001E-3</v>
      </c>
      <c r="S15" s="103"/>
      <c r="T15" s="101" t="s">
        <v>210</v>
      </c>
    </row>
    <row r="16" spans="1:20" x14ac:dyDescent="0.3">
      <c r="A16" s="103"/>
      <c r="B16" s="101" t="s">
        <v>146</v>
      </c>
      <c r="C16" s="101" t="s">
        <v>147</v>
      </c>
      <c r="D16" s="101" t="s">
        <v>136</v>
      </c>
      <c r="E16" s="103"/>
      <c r="F16" s="101" t="s">
        <v>137</v>
      </c>
      <c r="G16" s="152">
        <v>14.164999999999999</v>
      </c>
      <c r="H16" s="161" t="s">
        <v>217</v>
      </c>
      <c r="I16" s="103"/>
      <c r="J16" s="103"/>
      <c r="K16" s="103"/>
      <c r="L16" s="103"/>
      <c r="M16" s="103"/>
      <c r="N16" s="103"/>
      <c r="O16" s="103"/>
      <c r="P16" s="105">
        <v>5.0000000000000001E-3</v>
      </c>
      <c r="Q16" s="105">
        <v>5.0000000000000001E-3</v>
      </c>
      <c r="R16" s="105">
        <v>5.0000000000000001E-3</v>
      </c>
      <c r="S16" s="103"/>
      <c r="T16" s="101" t="s">
        <v>210</v>
      </c>
    </row>
    <row r="17" spans="1:20" x14ac:dyDescent="0.3">
      <c r="A17" s="103"/>
      <c r="B17" s="101" t="s">
        <v>148</v>
      </c>
      <c r="C17" s="101" t="s">
        <v>149</v>
      </c>
      <c r="D17" s="101" t="s">
        <v>136</v>
      </c>
      <c r="E17" s="103"/>
      <c r="F17" s="101" t="s">
        <v>137</v>
      </c>
      <c r="G17" s="152">
        <v>1.663</v>
      </c>
      <c r="H17" s="161" t="s">
        <v>217</v>
      </c>
      <c r="I17" s="103"/>
      <c r="J17" s="103"/>
      <c r="K17" s="103"/>
      <c r="M17" s="103"/>
      <c r="N17" s="103"/>
      <c r="O17" s="103"/>
      <c r="P17" s="105">
        <v>5.0000000000000001E-3</v>
      </c>
      <c r="Q17" s="105">
        <v>5.0000000000000001E-3</v>
      </c>
      <c r="R17" s="105">
        <v>5.0000000000000001E-3</v>
      </c>
      <c r="S17" s="103"/>
      <c r="T17" s="101" t="s">
        <v>210</v>
      </c>
    </row>
    <row r="18" spans="1:20" x14ac:dyDescent="0.3">
      <c r="A18" s="103"/>
      <c r="B18" s="101" t="s">
        <v>150</v>
      </c>
      <c r="C18" s="101" t="s">
        <v>151</v>
      </c>
      <c r="D18" s="101" t="s">
        <v>136</v>
      </c>
      <c r="E18" s="103"/>
      <c r="F18" s="101" t="s">
        <v>137</v>
      </c>
      <c r="G18" s="152">
        <v>4.6459999999999999</v>
      </c>
      <c r="H18" s="161" t="s">
        <v>217</v>
      </c>
      <c r="I18" s="103"/>
      <c r="J18" s="103"/>
      <c r="K18" s="103"/>
      <c r="M18" s="103"/>
      <c r="N18" s="103"/>
      <c r="O18" s="103"/>
      <c r="P18" s="105">
        <v>5.0000000000000001E-3</v>
      </c>
      <c r="Q18" s="105">
        <v>5.0000000000000001E-3</v>
      </c>
      <c r="R18" s="105">
        <v>5.0000000000000001E-3</v>
      </c>
      <c r="S18" s="103"/>
      <c r="T18" s="101" t="s">
        <v>210</v>
      </c>
    </row>
    <row r="19" spans="1:20" x14ac:dyDescent="0.3">
      <c r="A19" s="103"/>
      <c r="B19" s="101" t="s">
        <v>77</v>
      </c>
      <c r="C19" s="101" t="s">
        <v>152</v>
      </c>
      <c r="D19" s="101" t="s">
        <v>136</v>
      </c>
      <c r="E19" s="103"/>
      <c r="F19" s="101" t="s">
        <v>137</v>
      </c>
      <c r="G19" s="152">
        <v>1.0169999999999999</v>
      </c>
      <c r="H19" s="161" t="s">
        <v>217</v>
      </c>
      <c r="I19" s="103"/>
      <c r="J19" s="103"/>
      <c r="K19" s="103"/>
      <c r="L19" s="103"/>
      <c r="M19" s="103"/>
      <c r="N19" s="103"/>
      <c r="O19" s="103"/>
      <c r="P19" s="105">
        <v>5.0000000000000001E-3</v>
      </c>
      <c r="Q19" s="105">
        <v>5.0000000000000001E-3</v>
      </c>
      <c r="R19" s="105">
        <v>5.0000000000000001E-3</v>
      </c>
      <c r="S19" s="103"/>
      <c r="T19" s="101" t="s">
        <v>210</v>
      </c>
    </row>
    <row r="20" spans="1:20" x14ac:dyDescent="0.3">
      <c r="A20" s="103"/>
      <c r="B20" s="101" t="s">
        <v>153</v>
      </c>
      <c r="C20" s="101" t="s">
        <v>154</v>
      </c>
      <c r="D20" s="101" t="s">
        <v>136</v>
      </c>
      <c r="E20" s="103"/>
      <c r="F20" s="101" t="s">
        <v>137</v>
      </c>
      <c r="G20" s="152">
        <v>1.282</v>
      </c>
      <c r="H20" s="161" t="s">
        <v>217</v>
      </c>
      <c r="I20" s="103"/>
      <c r="J20" s="103"/>
      <c r="K20" s="103"/>
      <c r="L20" s="103"/>
      <c r="M20" s="103"/>
      <c r="N20" s="103"/>
      <c r="O20" s="103"/>
      <c r="P20" s="105">
        <v>5.0000000000000001E-3</v>
      </c>
      <c r="Q20" s="105">
        <v>5.0000000000000001E-3</v>
      </c>
      <c r="R20" s="105">
        <v>5.0000000000000001E-3</v>
      </c>
      <c r="S20" s="103"/>
      <c r="T20" s="101" t="s">
        <v>210</v>
      </c>
    </row>
    <row r="21" spans="1:20" x14ac:dyDescent="0.3">
      <c r="A21"/>
      <c r="B21" s="101" t="s">
        <v>155</v>
      </c>
      <c r="C21" s="101" t="s">
        <v>156</v>
      </c>
      <c r="D21" s="101" t="s">
        <v>136</v>
      </c>
      <c r="E21" s="103"/>
      <c r="F21" s="101" t="s">
        <v>137</v>
      </c>
      <c r="G21" s="152">
        <v>1.081</v>
      </c>
      <c r="H21" s="161" t="s">
        <v>217</v>
      </c>
      <c r="I21" s="108"/>
      <c r="J21" s="103"/>
      <c r="K21" s="103"/>
      <c r="M21" s="103"/>
      <c r="N21" s="103"/>
      <c r="O21" s="103"/>
      <c r="P21" s="105">
        <v>5.0000000000000001E-3</v>
      </c>
      <c r="Q21" s="105">
        <v>5.0000000000000001E-3</v>
      </c>
      <c r="R21" s="105">
        <v>5.0000000000000001E-3</v>
      </c>
      <c r="S21" s="103"/>
      <c r="T21" s="160" t="s">
        <v>210</v>
      </c>
    </row>
    <row r="22" spans="1:20" s="184" customFormat="1" x14ac:dyDescent="0.3">
      <c r="A22" s="158"/>
      <c r="B22" s="162" t="s">
        <v>157</v>
      </c>
      <c r="C22" s="162" t="s">
        <v>158</v>
      </c>
      <c r="D22" s="160" t="s">
        <v>136</v>
      </c>
      <c r="E22" s="151"/>
      <c r="F22" s="163" t="s">
        <v>159</v>
      </c>
      <c r="G22" s="155">
        <v>-49.8</v>
      </c>
      <c r="H22" s="161"/>
      <c r="I22" s="108"/>
      <c r="J22" s="151"/>
      <c r="K22" s="151"/>
      <c r="M22" s="151"/>
      <c r="N22" s="151"/>
      <c r="O22" s="151"/>
      <c r="P22" s="105"/>
      <c r="Q22" s="105"/>
      <c r="R22" s="105"/>
      <c r="S22" s="151"/>
      <c r="T22" s="160" t="s">
        <v>210</v>
      </c>
    </row>
    <row r="23" spans="1:20" s="184" customFormat="1" x14ac:dyDescent="0.3">
      <c r="A23" s="158"/>
      <c r="B23" s="162" t="s">
        <v>160</v>
      </c>
      <c r="C23" s="162" t="s">
        <v>161</v>
      </c>
      <c r="D23" s="160" t="s">
        <v>136</v>
      </c>
      <c r="E23" s="151"/>
      <c r="F23" s="163" t="s">
        <v>159</v>
      </c>
      <c r="G23" s="164">
        <v>-276</v>
      </c>
      <c r="H23" s="161"/>
      <c r="I23" s="108"/>
      <c r="J23" s="151"/>
      <c r="K23" s="151"/>
      <c r="M23" s="151"/>
      <c r="N23" s="151"/>
      <c r="O23" s="151"/>
      <c r="P23" s="105"/>
      <c r="Q23" s="105"/>
      <c r="R23" s="105"/>
      <c r="S23" s="151"/>
      <c r="T23" s="160" t="s">
        <v>210</v>
      </c>
    </row>
    <row r="24" spans="1:20" s="184" customFormat="1" x14ac:dyDescent="0.3">
      <c r="A24" s="158"/>
      <c r="B24" s="162" t="s">
        <v>162</v>
      </c>
      <c r="C24" s="163" t="s">
        <v>163</v>
      </c>
      <c r="D24" s="160" t="s">
        <v>136</v>
      </c>
      <c r="E24" s="158"/>
      <c r="F24" s="163" t="s">
        <v>159</v>
      </c>
      <c r="G24" s="155">
        <v>-35.299999999999997</v>
      </c>
      <c r="H24" s="161"/>
      <c r="I24" s="108"/>
      <c r="J24" s="151"/>
      <c r="K24" s="151"/>
      <c r="M24" s="151"/>
      <c r="N24" s="151"/>
      <c r="O24" s="151"/>
      <c r="P24" s="105"/>
      <c r="Q24" s="105"/>
      <c r="R24" s="105"/>
      <c r="S24" s="151"/>
      <c r="T24" s="160" t="s">
        <v>210</v>
      </c>
    </row>
    <row r="25" spans="1:20" s="184" customFormat="1" x14ac:dyDescent="0.3">
      <c r="A25" s="158"/>
      <c r="B25" s="162" t="s">
        <v>164</v>
      </c>
      <c r="C25" s="163" t="s">
        <v>165</v>
      </c>
      <c r="D25" s="160" t="s">
        <v>136</v>
      </c>
      <c r="E25" s="158"/>
      <c r="F25" s="163" t="s">
        <v>159</v>
      </c>
      <c r="G25" s="155">
        <v>-30.9</v>
      </c>
      <c r="H25" s="161"/>
      <c r="I25" s="108"/>
      <c r="J25" s="151"/>
      <c r="K25" s="151"/>
      <c r="M25" s="151"/>
      <c r="N25" s="151"/>
      <c r="O25" s="151"/>
      <c r="P25" s="105"/>
      <c r="Q25" s="105"/>
      <c r="R25" s="105"/>
      <c r="S25" s="151"/>
      <c r="T25" s="160" t="s">
        <v>210</v>
      </c>
    </row>
    <row r="26" spans="1:20" s="184" customFormat="1" x14ac:dyDescent="0.3">
      <c r="A26" s="158"/>
      <c r="B26" s="162" t="s">
        <v>166</v>
      </c>
      <c r="C26" s="163" t="s">
        <v>167</v>
      </c>
      <c r="D26" s="160" t="s">
        <v>136</v>
      </c>
      <c r="E26" s="158"/>
      <c r="F26" s="163" t="s">
        <v>159</v>
      </c>
      <c r="G26" s="155">
        <v>-31.7</v>
      </c>
      <c r="H26" s="161"/>
      <c r="I26" s="108"/>
      <c r="J26" s="151"/>
      <c r="K26" s="151"/>
      <c r="M26" s="151"/>
      <c r="N26" s="151"/>
      <c r="O26" s="151"/>
      <c r="P26" s="105"/>
      <c r="Q26" s="105"/>
      <c r="R26" s="105"/>
      <c r="S26" s="151"/>
      <c r="T26" s="160" t="s">
        <v>210</v>
      </c>
    </row>
    <row r="27" spans="1:20" s="184" customFormat="1" x14ac:dyDescent="0.3">
      <c r="A27" s="158"/>
      <c r="B27" s="162" t="s">
        <v>168</v>
      </c>
      <c r="C27" s="163" t="s">
        <v>169</v>
      </c>
      <c r="D27" s="160" t="s">
        <v>136</v>
      </c>
      <c r="E27" s="158"/>
      <c r="F27" s="163" t="s">
        <v>159</v>
      </c>
      <c r="G27" s="155">
        <v>-29.1</v>
      </c>
      <c r="H27" s="161"/>
      <c r="I27" s="108"/>
      <c r="J27" s="151"/>
      <c r="K27" s="151"/>
      <c r="M27" s="151"/>
      <c r="N27" s="151"/>
      <c r="O27" s="151"/>
      <c r="P27" s="105"/>
      <c r="Q27" s="105"/>
      <c r="R27" s="105"/>
      <c r="S27" s="151"/>
      <c r="T27" s="160" t="s">
        <v>210</v>
      </c>
    </row>
    <row r="28" spans="1:20" s="184" customFormat="1" x14ac:dyDescent="0.3">
      <c r="A28" s="158"/>
      <c r="B28" s="162" t="s">
        <v>200</v>
      </c>
      <c r="C28" s="163" t="s">
        <v>201</v>
      </c>
      <c r="D28" s="160" t="s">
        <v>136</v>
      </c>
      <c r="E28" s="158"/>
      <c r="F28" s="163" t="s">
        <v>159</v>
      </c>
      <c r="G28" s="155">
        <v>-27.8</v>
      </c>
      <c r="H28" s="161"/>
      <c r="I28" s="108"/>
      <c r="J28" s="151"/>
      <c r="K28" s="196" t="s">
        <v>216</v>
      </c>
      <c r="M28" s="151"/>
      <c r="N28" s="151"/>
      <c r="O28" s="151"/>
      <c r="P28" s="105"/>
      <c r="Q28" s="105"/>
      <c r="R28" s="105"/>
      <c r="S28" s="151"/>
      <c r="T28" s="160" t="s">
        <v>210</v>
      </c>
    </row>
    <row r="29" spans="1:20" s="184" customFormat="1" x14ac:dyDescent="0.3">
      <c r="A29" s="158"/>
      <c r="B29" s="162" t="s">
        <v>202</v>
      </c>
      <c r="C29" s="163" t="s">
        <v>203</v>
      </c>
      <c r="D29" s="160" t="s">
        <v>136</v>
      </c>
      <c r="E29" s="158"/>
      <c r="F29" s="163" t="s">
        <v>159</v>
      </c>
      <c r="G29" s="155">
        <v>-28.7</v>
      </c>
      <c r="H29" s="161"/>
      <c r="I29" s="108"/>
      <c r="J29" s="151"/>
      <c r="K29" s="151"/>
      <c r="M29" s="151"/>
      <c r="N29" s="151"/>
      <c r="O29" s="151"/>
      <c r="P29" s="105"/>
      <c r="Q29" s="105"/>
      <c r="R29" s="105"/>
      <c r="S29" s="151"/>
      <c r="T29" s="160" t="s">
        <v>210</v>
      </c>
    </row>
    <row r="30" spans="1:20" s="184" customFormat="1" x14ac:dyDescent="0.3">
      <c r="A30" s="158"/>
      <c r="B30" s="162" t="s">
        <v>204</v>
      </c>
      <c r="C30" s="163" t="s">
        <v>205</v>
      </c>
      <c r="D30" s="160" t="s">
        <v>136</v>
      </c>
      <c r="E30" s="158"/>
      <c r="F30" s="163" t="s">
        <v>159</v>
      </c>
      <c r="G30" s="155">
        <v>0.9</v>
      </c>
      <c r="H30" s="161"/>
      <c r="I30" s="108"/>
      <c r="J30" s="151"/>
      <c r="K30" s="196" t="s">
        <v>216</v>
      </c>
      <c r="M30" s="151"/>
      <c r="N30" s="151"/>
      <c r="O30" s="151"/>
      <c r="P30" s="105"/>
      <c r="Q30" s="105"/>
      <c r="R30" s="105"/>
      <c r="S30" s="151"/>
      <c r="T30" s="160" t="s">
        <v>210</v>
      </c>
    </row>
    <row r="31" spans="1:20" x14ac:dyDescent="0.3">
      <c r="B31" s="162" t="s">
        <v>193</v>
      </c>
      <c r="C31" s="163" t="s">
        <v>194</v>
      </c>
      <c r="D31" s="160" t="s">
        <v>136</v>
      </c>
      <c r="E31" s="158"/>
      <c r="F31" s="163" t="s">
        <v>195</v>
      </c>
      <c r="G31" s="164">
        <v>1598.484157272127</v>
      </c>
      <c r="H31" s="161"/>
      <c r="T31" s="160" t="s">
        <v>210</v>
      </c>
    </row>
    <row r="32" spans="1:20" x14ac:dyDescent="0.3">
      <c r="B32" s="162" t="s">
        <v>196</v>
      </c>
      <c r="C32" s="163" t="s">
        <v>197</v>
      </c>
      <c r="D32" s="160" t="s">
        <v>136</v>
      </c>
      <c r="E32" s="158"/>
      <c r="F32" s="163" t="s">
        <v>206</v>
      </c>
      <c r="G32" s="169">
        <v>0.98569913646455987</v>
      </c>
      <c r="H32" s="161"/>
      <c r="T32" s="160" t="s">
        <v>210</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zoomScale="70" zoomScaleNormal="70" workbookViewId="0">
      <selection activeCell="N1" sqref="N1"/>
    </sheetView>
  </sheetViews>
  <sheetFormatPr defaultRowHeight="14.4" x14ac:dyDescent="0.3"/>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Cover</vt:lpstr>
      <vt:lpstr>Data Summary</vt:lpstr>
      <vt:lpstr>InterpretivePlots</vt:lpstr>
      <vt:lpstr>EDD 1</vt:lpstr>
      <vt:lpstr>EDD 2</vt:lpstr>
      <vt:lpstr>COC</vt:lpstr>
      <vt:lpstr>Cover!Print_Area</vt:lpstr>
      <vt:lpstr>'Data Summary'!Print_Area</vt:lpstr>
      <vt:lpstr>'EDD 1'!Print_Area</vt:lpstr>
      <vt:lpstr>'EDD 2'!Print_Area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2021-02-18T21:04:24Z</dcterms:modified>
</cp:coreProperties>
</file>