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codeName="ThisWorkbook" defaultThemeVersion="124226"/>
  <mc:AlternateContent xmlns:mc="http://schemas.openxmlformats.org/markup-compatibility/2006">
    <mc:Choice Requires="x15">
      <x15ac:absPath xmlns:x15ac="http://schemas.microsoft.com/office/spreadsheetml/2010/11/ac" url="L:\Sub-Contracted Report\2019\December\"/>
    </mc:Choice>
  </mc:AlternateContent>
  <xr:revisionPtr revIDLastSave="0" documentId="8_{7764DE19-F08D-4F8A-89B3-F77E2E63FB54}"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 name="_xlnm.Print_Area" localSheetId="3">'EDD 1'!$A$1:$T$22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F18" i="2" l="1"/>
  <c r="AG12" i="2"/>
  <c r="A12" i="2" l="1"/>
  <c r="C12" i="2"/>
  <c r="Y12" i="2" l="1"/>
  <c r="C4" i="2" l="1"/>
  <c r="C5" i="2"/>
  <c r="E18" i="2"/>
  <c r="D18" i="2"/>
  <c r="C18" i="2"/>
  <c r="A18" i="2" l="1"/>
  <c r="AG18" i="2"/>
  <c r="M18" i="2" l="1"/>
  <c r="J18" i="2" l="1"/>
  <c r="K18" i="2" s="1"/>
  <c r="Z12" i="2"/>
  <c r="AA12" i="2"/>
  <c r="AB12" i="2"/>
  <c r="AC12" i="2"/>
  <c r="AD12" i="2"/>
  <c r="AE12" i="2"/>
  <c r="AF12" i="2"/>
  <c r="AH12" i="2" l="1"/>
  <c r="L18" i="2"/>
  <c r="C6" i="2"/>
  <c r="B12" i="2" s="1"/>
  <c r="B18" i="2" l="1"/>
</calcChain>
</file>

<file path=xl/sharedStrings.xml><?xml version="1.0" encoding="utf-8"?>
<sst xmlns="http://schemas.openxmlformats.org/spreadsheetml/2006/main" count="357" uniqueCount="204">
  <si>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</si>
  <si>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</si>
  <si>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</si>
  <si>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</si>
  <si>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</si>
  <si>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</si>
  <si>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</si>
  <si>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</si>
  <si>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</si>
  <si>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</si>
  <si>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</si>
  <si>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</si>
  <si>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</si>
  <si>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</si>
  <si>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</si>
  <si>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</si>
  <si>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</si>
  <si>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</si>
  <si>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</si>
  <si>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</si>
  <si>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</si>
  <si>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</si>
  <si>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</si>
  <si>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</si>
  <si>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</si>
  <si>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</si>
  <si>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</si>
  <si>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</si>
  <si>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</si>
  <si>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</si>
  <si>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</si>
  <si>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</si>
  <si>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</si>
  <si>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</si>
  <si>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</si>
  <si>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</si>
  <si>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</si>
  <si>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</si>
  <si>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</si>
  <si>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</si>
  <si>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</si>
  <si>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</si>
  <si>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</si>
  <si>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</si>
  <si>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</si>
  <si>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</si>
  <si>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</si>
  <si>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</si>
  <si>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</si>
  <si>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</si>
  <si>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</si>
  <si>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</si>
  <si>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</si>
  <si>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</si>
  <si>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</si>
  <si>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</si>
  <si>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</si>
  <si>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</si>
  <si>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</si>
  <si>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</si>
  <si>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</si>
  <si>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</si>
  <si>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</si>
  <si>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</si>
  <si>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</si>
  <si>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</si>
  <si>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</si>
  <si>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</si>
  <si>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</si>
  <si>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</si>
  <si>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</si>
  <si>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</si>
  <si>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</si>
  <si>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</si>
  <si>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</si>
  <si>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</si>
  <si>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</si>
  <si>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</si>
  <si>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</si>
  <si>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</si>
  <si>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</si>
  <si>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</si>
  <si>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</si>
  <si>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</si>
  <si>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</si>
  <si>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</si>
  <si>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</si>
  <si>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</si>
  <si>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</si>
  <si>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</si>
  <si>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</si>
  <si>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</si>
  <si>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</si>
  <si>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</si>
  <si>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</si>
  <si>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</si>
  <si>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</si>
  <si>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</si>
  <si>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</si>
  <si>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</si>
  <si>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</si>
  <si>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</si>
  <si>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</si>
  <si>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</si>
  <si>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</si>
  <si>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</si>
  <si>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</si>
  <si>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</si>
  <si>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</si>
  <si>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</si>
  <si>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</si>
  <si>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</si>
  <si>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</si>
  <si>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</si>
  <si>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</si>
  <si>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</si>
  <si>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</si>
  <si>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</si>
  <si>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</si>
  <si>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</si>
  <si>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</si>
  <si>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</si>
  <si>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</si>
  <si>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</si>
  <si>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</si>
  <si>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</si>
  <si>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</si>
  <si>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</si>
  <si>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</si>
  <si>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</si>
  <si>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</si>
  <si>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</si>
  <si>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</si>
  <si>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</si>
  <si>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</si>
  <si>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</si>
  <si>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</si>
  <si>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</si>
  <si>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</si>
  <si>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</si>
  <si>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</si>
  <si>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</si>
  <si>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</si>
  <si>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</si>
  <si>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</si>
  <si>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</si>
  <si>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</si>
  <si>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</si>
  <si>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</si>
  <si>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</si>
  <si>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</si>
  <si>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</si>
  <si>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</si>
  <si>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</si>
  <si>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</si>
  <si>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</si>
  <si>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</si>
  <si>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</si>
  <si>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</si>
  <si>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</si>
  <si>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</si>
  <si>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</si>
  <si>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</si>
  <si>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</si>
  <si>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</si>
  <si>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</si>
  <si>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</si>
  <si>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</si>
  <si>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</si>
  <si>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</si>
  <si>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</si>
  <si>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</si>
  <si>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</si>
  <si>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</si>
  <si>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</si>
  <si>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</si>
  <si>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</si>
  <si>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</si>
  <si>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</si>
  <si>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</si>
  <si>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</si>
  <si>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</si>
  <si>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</si>
  <si>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</si>
  <si>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</si>
  <si>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</si>
  <si>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</si>
  <si>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</si>
  <si>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</si>
  <si>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</si>
  <si>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</si>
  <si>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</si>
  <si>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</si>
  <si>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</si>
  <si>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</si>
  <si>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19123187</t>
  </si>
  <si>
    <t>DIG-021231</t>
  </si>
  <si>
    <t>Southern Petroleum Labs, Inc.</t>
  </si>
  <si>
    <t>HORSETAIL 07F-0639</t>
  </si>
  <si>
    <t xml:space="preserve"> Bradenhead Gas</t>
  </si>
  <si>
    <t>nd</t>
  </si>
  <si>
    <t>BDH</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</si>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</sst>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00\:00"/>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164" fontId="60" fillId="0" borderId="29" xfId="55" applyNumberFormat="1" applyFont="1" applyFill="1" applyBorder="1" applyAlignment="1">
      <alignment horizontal="center"/>
    </xf>
    <xf numFmtId="164" fontId="60" fillId="0" borderId="29" xfId="0" applyNumberFormat="1" applyFont="1" applyFill="1" applyBorder="1" applyAlignment="1">
      <alignment horizontal="center"/>
    </xf>
    <xf numFmtId="49" fontId="0" fillId="38" borderId="0" xfId="0" applyNumberFormat="1" applyFill="1" applyAlignment="1">
      <alignment horizontal="left"/>
    </xf>
    <xf numFmtId="0" fontId="0" fillId="38" borderId="0" xfId="0" applyFill="1" applyAlignment="1">
      <alignment horizontal="left"/>
    </xf>
    <xf numFmtId="0" fontId="32" fillId="0" borderId="29" xfId="0" applyNumberFormat="1" applyFont="1" applyFill="1" applyBorder="1" applyAlignment="1">
      <alignment horizontal="center"/>
    </xf>
    <xf numFmtId="169"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HORSETAIL 07F-0639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-53</c:v>
                </c:pt>
                <c:pt idx="1">
                  <c:v>-37.1</c:v>
                </c:pt>
                <c:pt idx="2">
                  <c:v>-32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HORSETAIL 07F-0639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88.558921124033773</c:v>
                </c:pt>
                <c:pt idx="1">
                  <c:v>8.4038905519767635</c:v>
                </c:pt>
                <c:pt idx="2">
                  <c:v>2.3688830113347588</c:v>
                </c:pt>
                <c:pt idx="3">
                  <c:v>0.18237602314432369</c:v>
                </c:pt>
                <c:pt idx="4">
                  <c:v>0.32634168236890471</c:v>
                </c:pt>
                <c:pt idx="5">
                  <c:v>5.3876355498021035E-2</c:v>
                </c:pt>
                <c:pt idx="6">
                  <c:v>5.3361969689869386E-2</c:v>
                </c:pt>
                <c:pt idx="7">
                  <c:v>5.2349281953557508E-2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HORSETAIL 07F-0639 Bradenhead Gas</c:v>
                </c:pt>
              </c:strCache>
            </c:strRef>
          </c:tx>
          <c:spPr>
            <a:ln w="28575">
              <a:noFill/>
            </a:ln>
          </c:spPr>
          <c:marker>
            <c:spPr>
              <a:ln>
                <a:solidFill>
                  <a:schemeClr val="tx1"/>
                </a:solidFill>
              </a:ln>
            </c:spPr>
          </c:marker>
          <c:xVal>
            <c:numRef>
              <c:f>'Data Summary'!$K$18</c:f>
              <c:numCache>
                <c:formatCode>0.0</c:formatCode>
                <c:ptCount val="1"/>
                <c:pt idx="0">
                  <c:v>11.441078875966197</c:v>
                </c:pt>
              </c:numCache>
            </c:numRef>
          </c:xVal>
          <c:yVal>
            <c:numRef>
              <c:f>'Data Summary'!$O$18</c:f>
              <c:numCache>
                <c:formatCode>0.0</c:formatCode>
                <c:ptCount val="1"/>
                <c:pt idx="0">
                  <c:v>-53</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0"/>
          <c:order val="12"/>
          <c:tx>
            <c:strRef>
              <c:f>'Data Summary'!$C$18</c:f>
              <c:strCache>
                <c:ptCount val="1"/>
                <c:pt idx="0">
                  <c:v>HORSETAIL 07F-0639 Bradenhead Gas</c:v>
                </c:pt>
              </c:strCache>
            </c:strRef>
          </c:tx>
          <c:spPr>
            <a:ln w="28575">
              <a:noFill/>
            </a:ln>
          </c:spPr>
          <c:marker>
            <c:symbol val="square"/>
            <c:size val="6"/>
            <c:spPr>
              <a:solidFill>
                <a:schemeClr val="accent2"/>
              </a:solidFill>
              <a:ln>
                <a:solidFill>
                  <a:schemeClr val="tx1"/>
                </a:solidFill>
              </a:ln>
            </c:spPr>
          </c:marker>
          <c:xVal>
            <c:numRef>
              <c:f>'Data Summary'!$P$18</c:f>
              <c:numCache>
                <c:formatCode>0.0</c:formatCode>
                <c:ptCount val="1"/>
                <c:pt idx="0">
                  <c:v>-37.1</c:v>
                </c:pt>
              </c:numCache>
            </c:numRef>
          </c:xVal>
          <c:yVal>
            <c:numRef>
              <c:f>'Data Summary'!$Q$18</c:f>
              <c:numCache>
                <c:formatCode>0.0</c:formatCode>
                <c:ptCount val="1"/>
                <c:pt idx="0">
                  <c:v>-32</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486965184"/>
        <c:axId val="486965576"/>
        <c:extLst>
          <c:ext xmlns:c15="http://schemas.microsoft.com/office/drawing/2012/chart" uri="{02D57815-91ED-43cb-92C2-25804820EDAC}">
            <c15:filteredScatterSeries>
              <c15:ser>
                <c:idx val="1"/>
                <c:order val="11"/>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10-7475-43E1-B0C0-92B9E8AECB31}"/>
                  </c:ext>
                </c:extLst>
              </c15:ser>
            </c15:filteredScatterSeries>
          </c:ext>
        </c:extLst>
      </c:scatterChart>
      <c:valAx>
        <c:axId val="486965184"/>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576"/>
        <c:crossesAt val="-45"/>
        <c:crossBetween val="midCat"/>
      </c:valAx>
      <c:valAx>
        <c:axId val="486965576"/>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5184"/>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HORSETAIL 07F-0639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32.48510566582339</c:v>
                </c:pt>
              </c:numCache>
            </c:numRef>
          </c:xVal>
          <c:yVal>
            <c:numRef>
              <c:f>'Data Summary'!$K$18</c:f>
              <c:numCache>
                <c:formatCode>0.0</c:formatCode>
                <c:ptCount val="1"/>
                <c:pt idx="0">
                  <c:v>11.441078875966197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HORSETAIL 07F-0639 Bradenhead Gas</c:v>
                </c:pt>
              </c:strCache>
            </c:strRef>
          </c:tx>
          <c:spPr>
            <a:ln w="28575">
              <a:noFill/>
            </a:ln>
          </c:spPr>
          <c:marker>
            <c:spPr>
              <a:ln>
                <a:solidFill>
                  <a:schemeClr val="tx1"/>
                </a:solidFill>
              </a:ln>
            </c:spPr>
          </c:marker>
          <c:xVal>
            <c:numRef>
              <c:f>'Data Summary'!$W$18</c:f>
              <c:numCache>
                <c:formatCode>0</c:formatCode>
                <c:ptCount val="1"/>
                <c:pt idx="0">
                  <c:v>-277</c:v>
                </c:pt>
              </c:numCache>
            </c:numRef>
          </c:xVal>
          <c:yVal>
            <c:numRef>
              <c:f>'Data Summary'!$O$18</c:f>
              <c:numCache>
                <c:formatCode>0.0</c:formatCode>
                <c:ptCount val="1"/>
                <c:pt idx="0">
                  <c:v>-53</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HORSETAIL 07F-0639 Bradenhead Gas</c:v>
                </c:pt>
              </c:strCache>
            </c:strRef>
          </c:tx>
          <c:spPr>
            <a:ln w="28575">
              <a:noFill/>
            </a:ln>
          </c:spPr>
          <c:marker>
            <c:spPr>
              <a:ln>
                <a:solidFill>
                  <a:schemeClr val="tx1"/>
                </a:solidFill>
              </a:ln>
            </c:spPr>
          </c:marker>
          <c:xVal>
            <c:numRef>
              <c:f>'Data Summary'!$O$18</c:f>
              <c:numCache>
                <c:formatCode>0.0</c:formatCode>
                <c:ptCount val="1"/>
                <c:pt idx="0">
                  <c:v>-53</c:v>
                </c:pt>
              </c:numCache>
            </c:numRef>
          </c:xVal>
          <c:yVal>
            <c:numRef>
              <c:f>'Data Summary'!$L$18</c:f>
              <c:numCache>
                <c:formatCode>0.0</c:formatCode>
                <c:ptCount val="1"/>
                <c:pt idx="0">
                  <c:v>8.2206240206919361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604631</xdr:colOff>
      <xdr:row>37</xdr:row>
      <xdr:rowOff>38363</xdr:rowOff>
    </xdr:to>
    <xdr:pic>
      <xdr:nvPicPr>
        <xdr:cNvPr id="2" name="Picture 1">
          <a:extLst>
            <a:ext uri="{FF2B5EF4-FFF2-40B4-BE49-F238E27FC236}">
              <a16:creationId xmlns:a16="http://schemas.microsoft.com/office/drawing/2014/main" id="{817D4315-3880-47F2-AB21-F6D74AD614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07935" cy="7086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C26" sqref="C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195</v>
      </c>
      <c r="E21" s="43"/>
      <c r="F21" s="37"/>
      <c r="G21" s="37"/>
      <c r="H21" s="37"/>
      <c r="I21" s="37"/>
      <c r="J21" s="36"/>
    </row>
    <row r="22" spans="1:10" ht="15" customHeight="1" x14ac:dyDescent="0.25">
      <c r="A22" s="36"/>
      <c r="B22" s="43" t="s">
        <v>45</v>
      </c>
      <c r="C22" s="44"/>
      <c r="D22" s="43" t="s">
        <v>196</v>
      </c>
      <c r="E22" s="43"/>
      <c r="F22" s="37"/>
      <c r="G22" s="37"/>
      <c r="H22" s="37"/>
      <c r="I22" s="37"/>
      <c r="J22" s="36"/>
    </row>
    <row r="23" spans="1:10" ht="15" customHeight="1" x14ac:dyDescent="0.25">
      <c r="A23" s="36"/>
      <c r="B23" s="43" t="s">
        <v>49</v>
      </c>
      <c r="C23" s="44"/>
      <c r="D23" s="43" t="s">
        <v>197</v>
      </c>
      <c r="E23" s="43"/>
      <c r="F23" s="45"/>
      <c r="G23" s="37"/>
      <c r="H23" s="37"/>
      <c r="I23" s="37"/>
      <c r="J23" s="36"/>
    </row>
    <row r="24" spans="1:10" ht="15" customHeight="1" x14ac:dyDescent="0.25">
      <c r="A24" s="36"/>
      <c r="B24" s="43" t="s">
        <v>50</v>
      </c>
      <c r="C24" s="44"/>
      <c r="D24" s="43" t="s">
        <v>198</v>
      </c>
      <c r="E24" s="43"/>
      <c r="F24" s="45"/>
      <c r="G24" s="37"/>
      <c r="H24" s="37"/>
      <c r="I24" s="37"/>
      <c r="J24" s="36"/>
    </row>
    <row r="25" spans="1:10" ht="15" customHeight="1" x14ac:dyDescent="0.25">
      <c r="A25" s="36"/>
      <c r="B25" s="43"/>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F28" sqref="F28"/>
    </sheetView>
  </sheetViews>
  <sheetFormatPr defaultColWidth="10.7109375" defaultRowHeight="15" customHeight="1" x14ac:dyDescent="0.2"/>
  <cols>
    <col min="1" max="1" width="10.7109375" style="25" customWidth="1"/>
    <col min="2" max="2" width="12.28515625" style="25" bestFit="1" customWidth="1"/>
    <col min="3" max="3" width="53.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Southern Petroleum Labs, Inc. / HORSETAIL 07F-0639</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19123187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DIG-021231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172</v>
      </c>
      <c r="Z8" s="68"/>
      <c r="AA8" s="66"/>
      <c r="AB8" s="66"/>
      <c r="AC8" s="66"/>
      <c r="AD8" s="66"/>
      <c r="AE8" s="66"/>
      <c r="AF8" s="69"/>
      <c r="AG8" s="110" t="s">
        <v>165</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178</v>
      </c>
      <c r="W9" s="19" t="s">
        <v>52</v>
      </c>
      <c r="X9" s="20" t="s">
        <v>54</v>
      </c>
      <c r="Y9" s="60" t="s">
        <v>27</v>
      </c>
      <c r="Z9" s="19" t="s">
        <v>28</v>
      </c>
      <c r="AA9" s="19" t="s">
        <v>29</v>
      </c>
      <c r="AB9" s="19" t="s">
        <v>30</v>
      </c>
      <c r="AC9" s="19" t="s">
        <v>31</v>
      </c>
      <c r="AD9" s="19" t="s">
        <v>32</v>
      </c>
      <c r="AE9" s="19" t="s">
        <v>33</v>
      </c>
      <c r="AF9" s="115" t="s">
        <v>34</v>
      </c>
      <c r="AG9" s="53" t="s">
        <v>166</v>
      </c>
      <c r="AH9" s="101" t="s">
        <v>167</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168</v>
      </c>
      <c r="AH10" s="117" t="s">
        <v>168</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19123187</v>
      </c>
      <c r="B12" s="151" t="str">
        <f>C6</f>
        <v>DIG-021231</v>
      </c>
      <c r="C12" s="156" t="str">
        <f>Cover!D24&amp;D12</f>
        <v>HORSETAIL 07F-0639 Bradenhead Gas</v>
      </c>
      <c r="D12" s="144" t="s">
        <v>199</v>
      </c>
      <c r="E12" s="144">
        <v>43811</v>
      </c>
      <c r="F12" s="157"/>
      <c r="G12" s="102"/>
      <c r="H12" s="102"/>
      <c r="I12" s="106"/>
      <c r="J12" s="147">
        <v>43817</v>
      </c>
      <c r="K12" s="145">
        <v>78723.339543654394</v>
      </c>
      <c r="L12" s="145">
        <v>14353.864050731599</v>
      </c>
      <c r="M12" s="145" t="s">
        <v>200</v>
      </c>
      <c r="N12" s="145">
        <v>798174.31847800396</v>
      </c>
      <c r="O12" s="145">
        <v>75743.578724192295</v>
      </c>
      <c r="P12" s="145">
        <v>21350.548980582698</v>
      </c>
      <c r="Q12" s="145">
        <v>1643.74019164111</v>
      </c>
      <c r="R12" s="145">
        <v>2941.2909124191601</v>
      </c>
      <c r="S12" s="145">
        <v>485.58318897633001</v>
      </c>
      <c r="T12" s="145">
        <v>480.94707172642399</v>
      </c>
      <c r="U12" s="145">
        <v>471.81979992249501</v>
      </c>
      <c r="V12" s="145" t="s">
        <v>200</v>
      </c>
      <c r="W12" s="145">
        <v>278.98912157594401</v>
      </c>
      <c r="X12" s="148">
        <v>65.485311633264601</v>
      </c>
      <c r="Y12" s="149">
        <f t="shared" ref="Y12:AF12" si="0">IF(N12="nd",NA(),100*N12/SUM($N12:$U12))</f>
        <v>88.558921124033773</v>
      </c>
      <c r="Z12" s="105">
        <f t="shared" si="0"/>
        <v>8.4038905519767635</v>
      </c>
      <c r="AA12" s="105">
        <f t="shared" si="0"/>
        <v>2.3688830113347588</v>
      </c>
      <c r="AB12" s="105">
        <f t="shared" si="0"/>
        <v>0.18237602314432369</v>
      </c>
      <c r="AC12" s="105">
        <f t="shared" si="0"/>
        <v>0.32634168236890471</v>
      </c>
      <c r="AD12" s="105">
        <f t="shared" si="0"/>
        <v>5.3876355498021035E-2</v>
      </c>
      <c r="AE12" s="105">
        <f t="shared" si="0"/>
        <v>5.3361969689869386E-2</v>
      </c>
      <c r="AF12" s="124">
        <f t="shared" si="0"/>
        <v>5.2349281953557508E-2</v>
      </c>
      <c r="AG12" s="123">
        <f>(K12/SUM(K12:U12))+(L12/SUM(K12:U12))+(N12/SUM(K12:U12)*1010)+(O12/SUM(K12:U12)*1769.7)+(P12/SUM(K12:U12)*2516.1)+(Q12/SUM(K12:U12)*3251.9)+(R12/SUM(K12:U12)*3262.3)+(S12/SUM(K12:U12)*4000.9)+(T12/SUM(K12:U12)*4008.7)+(U12/SUM(K12:U12)*4755.9)</f>
        <v>1020.8161728745802</v>
      </c>
      <c r="AH12" s="107">
        <f>(Y12*1010+Z12*1769.7+AA12*2516.1+AB12*3251.9+AC12*3262.3+AD12*4000.9+AE12*4008.7+AF12*4755.9)/100</f>
        <v>1126.1334903863262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173</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175</v>
      </c>
      <c r="W15" s="89" t="s">
        <v>63</v>
      </c>
      <c r="X15" s="158" t="s">
        <v>2</v>
      </c>
      <c r="Y15" s="158"/>
      <c r="Z15" s="159"/>
      <c r="AC15" s="126" t="s">
        <v>170</v>
      </c>
      <c r="AF15" s="53" t="s">
        <v>166</v>
      </c>
      <c r="AG15" s="101" t="s">
        <v>167</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190</v>
      </c>
      <c r="L16" s="23" t="s">
        <v>13</v>
      </c>
      <c r="M16" s="24" t="s">
        <v>191</v>
      </c>
      <c r="N16" s="22" t="s">
        <v>3</v>
      </c>
      <c r="O16" s="23" t="s">
        <v>176</v>
      </c>
      <c r="P16" s="23" t="s">
        <v>176</v>
      </c>
      <c r="Q16" s="23" t="s">
        <v>176</v>
      </c>
      <c r="R16" s="23" t="s">
        <v>176</v>
      </c>
      <c r="S16" s="23" t="s">
        <v>176</v>
      </c>
      <c r="T16" s="23" t="s">
        <v>176</v>
      </c>
      <c r="U16" s="23" t="s">
        <v>176</v>
      </c>
      <c r="V16" s="23" t="s">
        <v>176</v>
      </c>
      <c r="W16" s="23" t="s">
        <v>177</v>
      </c>
      <c r="X16" s="160"/>
      <c r="Y16" s="160"/>
      <c r="Z16" s="161"/>
      <c r="AC16" s="127" t="s">
        <v>193</v>
      </c>
      <c r="AF16" s="116" t="s">
        <v>174</v>
      </c>
      <c r="AG16" s="117" t="s">
        <v>174</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E18" si="1">A12</f>
        <v>19123187</v>
      </c>
      <c r="B18" s="102" t="str">
        <f t="shared" si="1"/>
        <v>DIG-021231</v>
      </c>
      <c r="C18" s="102" t="str">
        <f t="shared" si="1"/>
        <v>HORSETAIL 07F-0639 Bradenhead Gas</v>
      </c>
      <c r="D18" s="103" t="str">
        <f t="shared" si="1"/>
        <v xml:space="preserve"> Bradenhead Gas</v>
      </c>
      <c r="E18" s="103">
        <f t="shared" si="1"/>
        <v>43811</v>
      </c>
      <c r="F18" s="157"/>
      <c r="G18" s="102"/>
      <c r="H18" s="102"/>
      <c r="I18" s="106"/>
      <c r="J18" s="108">
        <f>IF(SUM(N12:U12)&gt;0,SUM(N12:U12),NA())</f>
        <v>901291.82734746463</v>
      </c>
      <c r="K18" s="104">
        <f>IF(J18&gt;0, 100*SUM(O12:U12)/SUM(N12:U12), NA())</f>
        <v>11.441078875966197</v>
      </c>
      <c r="L18" s="104">
        <f>IF(Y12&gt;0,IF(Z12&gt;0,Y12/(Z12+AA12),NA()))</f>
        <v>8.2206240206919361</v>
      </c>
      <c r="M18" s="109">
        <f>(N12+O12)/SUM(P12:T12)</f>
        <v>32.48510566582339</v>
      </c>
      <c r="N18" s="147">
        <v>43822</v>
      </c>
      <c r="O18" s="146">
        <v>-53</v>
      </c>
      <c r="P18" s="146">
        <v>-37.1</v>
      </c>
      <c r="Q18" s="146">
        <v>-32</v>
      </c>
      <c r="R18" s="152"/>
      <c r="S18" s="146"/>
      <c r="T18" s="152"/>
      <c r="U18" s="153"/>
      <c r="V18" s="152"/>
      <c r="W18" s="145">
        <v>-277</v>
      </c>
      <c r="X18" s="162"/>
      <c r="Y18" s="163"/>
      <c r="Z18" s="164"/>
      <c r="AC18" s="128" t="s">
        <v>192</v>
      </c>
      <c r="AF18" s="111">
        <f>((K12/SUM(K12:U12)*28.0134)+(L12/SUM(K12:U12)*31.9988)+(N12/SUM(K12:U12)*16.0425)+(O12/SUM(K12:U12)*30.069)+(P12/SUM(K12:U12)*44.0956)+(Q12/SUM(K12:U12)*58.1222)+(R12/SUM(K12:U12)*58.1222)+(S12/SUM(K12:U12)*72.1488)+(T12/SUM(K12:U12)*72.1488)+(U12/SUM(K12:U12)*86.1754))/28.967</f>
        <v>0.66189713015560714</v>
      </c>
      <c r="AG18" s="112">
        <f>((N12/SUM(N12:U12)*16.0425)+(O12/SUM(N12:U12)*30.069)+(P12/SUM(N12:U12)*44.0956)+(Q12/SUM(N12:U12)*58.1222)+(R12/SUM(N12:U12)*58.1222)+(S12/SUM(N12:U12)*72.1488)+(T12/SUM(N12:U12)*72.1488)+(U12/SUM(N12:U12)*86.1754))/28.967</f>
        <v>0.62818949972937199</v>
      </c>
      <c r="AR18" s="21"/>
      <c r="CF18" s="52"/>
      <c r="CG18" s="21"/>
    </row>
    <row r="19" spans="1:85" ht="15" customHeight="1" x14ac:dyDescent="0.2">
      <c r="AC19" s="128" t="s">
        <v>60</v>
      </c>
    </row>
    <row r="20" spans="1:85" ht="15" customHeight="1" x14ac:dyDescent="0.2">
      <c r="AC20" s="79" t="s">
        <v>169</v>
      </c>
    </row>
    <row r="21" spans="1:85" ht="15" customHeight="1" x14ac:dyDescent="0.2">
      <c r="Y21" s="81"/>
      <c r="AC21" s="79" t="s">
        <v>171</v>
      </c>
      <c r="AH21" s="21" t="s">
        <v>164</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ignoredErrors>
    <ignoredError sqref="J18:K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85" zoomScaleNormal="85" zoomScaleSheetLayoutView="85" zoomScalePageLayoutView="85"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7"/>
  <sheetViews>
    <sheetView zoomScale="55" zoomScaleNormal="55" workbookViewId="0">
      <selection activeCell="R43" sqref="R43"/>
    </sheetView>
  </sheetViews>
  <sheetFormatPr defaultColWidth="9.5703125" defaultRowHeight="15" x14ac:dyDescent="0.25"/>
  <cols>
    <col min="1" max="1" width="12.2851562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197</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43811</v>
      </c>
      <c r="D4" s="131"/>
      <c r="E4" s="139" t="s">
        <v>196</v>
      </c>
      <c r="F4" s="137" t="s">
        <v>201</v>
      </c>
      <c r="G4" s="95" t="s">
        <v>96</v>
      </c>
      <c r="I4" s="139"/>
      <c r="J4" s="131" t="s">
        <v>198</v>
      </c>
      <c r="K4" s="136">
        <v>43817</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195</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1.4430000000000001</v>
      </c>
      <c r="H8" s="132" t="s">
        <v>202</v>
      </c>
      <c r="I8" s="131"/>
      <c r="J8" s="131"/>
      <c r="K8" s="131"/>
      <c r="L8" s="131"/>
      <c r="M8" s="131"/>
      <c r="N8" s="131"/>
      <c r="O8" s="131"/>
      <c r="P8" s="97">
        <v>5.0000000000000001E-3</v>
      </c>
      <c r="Q8" s="97">
        <v>5.0000000000000001E-3</v>
      </c>
      <c r="R8" s="97">
        <v>5.0000000000000001E-3</v>
      </c>
      <c r="S8" s="131"/>
      <c r="T8" s="130" t="s">
        <v>195</v>
      </c>
    </row>
    <row r="9" spans="1:20" x14ac:dyDescent="0.25">
      <c r="A9" s="131"/>
      <c r="B9" s="130" t="s">
        <v>136</v>
      </c>
      <c r="C9" s="130" t="s">
        <v>137</v>
      </c>
      <c r="D9" s="130" t="s">
        <v>134</v>
      </c>
      <c r="E9" s="131"/>
      <c r="F9" s="130" t="s">
        <v>135</v>
      </c>
      <c r="G9" s="140">
        <v>5.0000000000000001E-3</v>
      </c>
      <c r="H9" s="140" t="s">
        <v>203</v>
      </c>
      <c r="I9" s="131"/>
      <c r="J9" s="131"/>
      <c r="K9" s="131"/>
      <c r="L9" s="131"/>
      <c r="M9" s="131"/>
      <c r="N9" s="131"/>
      <c r="O9" s="131"/>
      <c r="P9" s="97">
        <v>5.0000000000000001E-3</v>
      </c>
      <c r="Q9" s="97">
        <v>5.0000000000000001E-3</v>
      </c>
      <c r="R9" s="97">
        <v>5.0000000000000001E-3</v>
      </c>
      <c r="S9" s="131"/>
      <c r="T9" s="130" t="s">
        <v>195</v>
      </c>
    </row>
    <row r="10" spans="1:20" x14ac:dyDescent="0.25">
      <c r="A10" s="131"/>
      <c r="B10" s="130" t="s">
        <v>138</v>
      </c>
      <c r="C10" s="130" t="s">
        <v>139</v>
      </c>
      <c r="D10" s="130" t="s">
        <v>134</v>
      </c>
      <c r="E10" s="131"/>
      <c r="F10" s="130" t="s">
        <v>135</v>
      </c>
      <c r="G10" s="140">
        <v>7.9139999999999997</v>
      </c>
      <c r="H10" s="140" t="s">
        <v>202</v>
      </c>
      <c r="I10" s="131"/>
      <c r="J10" s="131"/>
      <c r="K10" s="131"/>
      <c r="L10" s="131"/>
      <c r="M10" s="131"/>
      <c r="N10" s="131"/>
      <c r="O10" s="131"/>
      <c r="P10" s="97">
        <v>5.0000000000000001E-3</v>
      </c>
      <c r="Q10" s="97">
        <v>5.0000000000000001E-3</v>
      </c>
      <c r="R10" s="97">
        <v>5.0000000000000001E-3</v>
      </c>
      <c r="S10" s="131"/>
      <c r="T10" s="130" t="s">
        <v>195</v>
      </c>
    </row>
    <row r="11" spans="1:20" x14ac:dyDescent="0.25">
      <c r="A11" s="131"/>
      <c r="B11" s="130" t="s">
        <v>179</v>
      </c>
      <c r="C11" s="130" t="s">
        <v>180</v>
      </c>
      <c r="D11" s="130" t="s">
        <v>134</v>
      </c>
      <c r="E11" s="131"/>
      <c r="F11" s="130" t="s">
        <v>135</v>
      </c>
      <c r="G11" s="140">
        <v>2.8000000000000001E-2</v>
      </c>
      <c r="H11" s="140" t="s">
        <v>202</v>
      </c>
      <c r="P11" s="97">
        <v>5.0000000000000001E-3</v>
      </c>
      <c r="Q11" s="97">
        <v>5.0000000000000001E-3</v>
      </c>
      <c r="R11" s="97">
        <v>5.0000000000000001E-3</v>
      </c>
      <c r="S11" s="131"/>
      <c r="T11" s="130" t="s">
        <v>195</v>
      </c>
    </row>
    <row r="12" spans="1:20" x14ac:dyDescent="0.25">
      <c r="A12" s="131"/>
      <c r="B12" s="130" t="s">
        <v>181</v>
      </c>
      <c r="C12" s="130" t="s">
        <v>182</v>
      </c>
      <c r="D12" s="130" t="s">
        <v>134</v>
      </c>
      <c r="E12" s="131"/>
      <c r="F12" s="130" t="s">
        <v>135</v>
      </c>
      <c r="G12" s="140">
        <v>7.0000000000000001E-3</v>
      </c>
      <c r="H12" s="140" t="s">
        <v>202</v>
      </c>
      <c r="P12" s="97">
        <v>5.0000000000000001E-3</v>
      </c>
      <c r="Q12" s="97">
        <v>5.0000000000000001E-3</v>
      </c>
      <c r="R12" s="97">
        <v>5.0000000000000001E-3</v>
      </c>
      <c r="S12" s="131"/>
      <c r="T12" s="130" t="s">
        <v>195</v>
      </c>
    </row>
    <row r="13" spans="1:20" x14ac:dyDescent="0.25">
      <c r="A13" s="131"/>
      <c r="B13" s="130" t="s">
        <v>140</v>
      </c>
      <c r="C13" s="130" t="s">
        <v>141</v>
      </c>
      <c r="D13" s="130" t="s">
        <v>134</v>
      </c>
      <c r="E13" s="131"/>
      <c r="F13" s="130" t="s">
        <v>135</v>
      </c>
      <c r="G13" s="140">
        <v>80.242000000000004</v>
      </c>
      <c r="H13" s="140" t="s">
        <v>202</v>
      </c>
      <c r="I13" s="131"/>
      <c r="J13" s="131"/>
      <c r="K13" s="131"/>
      <c r="L13" s="131"/>
      <c r="M13" s="131"/>
      <c r="N13" s="131"/>
      <c r="O13" s="131"/>
      <c r="P13" s="97">
        <v>5.0000000000000001E-3</v>
      </c>
      <c r="Q13" s="97">
        <v>5.0000000000000001E-3</v>
      </c>
      <c r="R13" s="97">
        <v>5.0000000000000001E-3</v>
      </c>
      <c r="S13" s="131"/>
      <c r="T13" s="130" t="s">
        <v>195</v>
      </c>
    </row>
    <row r="14" spans="1:20" x14ac:dyDescent="0.25">
      <c r="A14" s="131"/>
      <c r="B14" s="130" t="s">
        <v>142</v>
      </c>
      <c r="C14" s="130" t="s">
        <v>143</v>
      </c>
      <c r="D14" s="130" t="s">
        <v>134</v>
      </c>
      <c r="E14" s="131"/>
      <c r="F14" s="130" t="s">
        <v>135</v>
      </c>
      <c r="G14" s="140">
        <v>7.6150000000000002</v>
      </c>
      <c r="H14" s="140" t="s">
        <v>202</v>
      </c>
      <c r="I14" s="131"/>
      <c r="J14" s="131"/>
      <c r="K14" s="131"/>
      <c r="L14" s="131"/>
      <c r="M14" s="131"/>
      <c r="N14" s="131"/>
      <c r="O14" s="131"/>
      <c r="P14" s="97">
        <v>5.0000000000000001E-3</v>
      </c>
      <c r="Q14" s="97">
        <v>5.0000000000000001E-3</v>
      </c>
      <c r="R14" s="97">
        <v>5.0000000000000001E-3</v>
      </c>
      <c r="S14" s="131"/>
      <c r="T14" s="130" t="s">
        <v>195</v>
      </c>
    </row>
    <row r="15" spans="1:20" x14ac:dyDescent="0.25">
      <c r="A15" s="131"/>
      <c r="B15" s="130" t="s">
        <v>183</v>
      </c>
      <c r="C15" s="130" t="s">
        <v>184</v>
      </c>
      <c r="D15" s="130" t="s">
        <v>134</v>
      </c>
      <c r="E15" s="131"/>
      <c r="F15" s="130" t="s">
        <v>135</v>
      </c>
      <c r="G15" s="140">
        <v>5.0000000000000001E-3</v>
      </c>
      <c r="H15" s="140" t="s">
        <v>203</v>
      </c>
      <c r="P15" s="97">
        <v>5.0000000000000001E-3</v>
      </c>
      <c r="Q15" s="97">
        <v>5.0000000000000001E-3</v>
      </c>
      <c r="R15" s="97">
        <v>5.0000000000000001E-3</v>
      </c>
      <c r="S15" s="131"/>
      <c r="T15" s="130" t="s">
        <v>195</v>
      </c>
    </row>
    <row r="16" spans="1:20" x14ac:dyDescent="0.25">
      <c r="A16" s="131"/>
      <c r="B16" s="130" t="s">
        <v>144</v>
      </c>
      <c r="C16" s="130" t="s">
        <v>145</v>
      </c>
      <c r="D16" s="130" t="s">
        <v>134</v>
      </c>
      <c r="E16" s="131"/>
      <c r="F16" s="130" t="s">
        <v>135</v>
      </c>
      <c r="G16" s="140">
        <v>2.1459999999999999</v>
      </c>
      <c r="H16" s="140" t="s">
        <v>202</v>
      </c>
      <c r="I16" s="131"/>
      <c r="J16" s="131"/>
      <c r="K16" s="131"/>
      <c r="L16" s="131"/>
      <c r="M16" s="131"/>
      <c r="N16" s="131"/>
      <c r="O16" s="131"/>
      <c r="P16" s="97">
        <v>5.0000000000000001E-3</v>
      </c>
      <c r="Q16" s="97">
        <v>5.0000000000000001E-3</v>
      </c>
      <c r="R16" s="97">
        <v>5.0000000000000001E-3</v>
      </c>
      <c r="S16" s="131"/>
      <c r="T16" s="130" t="s">
        <v>195</v>
      </c>
    </row>
    <row r="17" spans="1:20" x14ac:dyDescent="0.25">
      <c r="A17" s="131"/>
      <c r="B17" s="130" t="s">
        <v>146</v>
      </c>
      <c r="C17" s="130" t="s">
        <v>147</v>
      </c>
      <c r="D17" s="130" t="s">
        <v>134</v>
      </c>
      <c r="E17" s="131"/>
      <c r="F17" s="130" t="s">
        <v>135</v>
      </c>
      <c r="G17" s="140">
        <v>0.16500000000000001</v>
      </c>
      <c r="H17" s="140" t="s">
        <v>202</v>
      </c>
      <c r="I17" s="131"/>
      <c r="J17" s="131"/>
      <c r="K17" s="131"/>
      <c r="M17" s="131"/>
      <c r="N17" s="131"/>
      <c r="O17" s="131"/>
      <c r="P17" s="97">
        <v>5.0000000000000001E-3</v>
      </c>
      <c r="Q17" s="97">
        <v>5.0000000000000001E-3</v>
      </c>
      <c r="R17" s="97">
        <v>5.0000000000000001E-3</v>
      </c>
      <c r="S17" s="131"/>
      <c r="T17" s="130" t="s">
        <v>195</v>
      </c>
    </row>
    <row r="18" spans="1:20" x14ac:dyDescent="0.25">
      <c r="A18" s="131"/>
      <c r="B18" s="130" t="s">
        <v>148</v>
      </c>
      <c r="C18" s="130" t="s">
        <v>149</v>
      </c>
      <c r="D18" s="130" t="s">
        <v>134</v>
      </c>
      <c r="E18" s="131"/>
      <c r="F18" s="130" t="s">
        <v>135</v>
      </c>
      <c r="G18" s="140">
        <v>0.29599999999999999</v>
      </c>
      <c r="H18" s="140" t="s">
        <v>202</v>
      </c>
      <c r="I18" s="131"/>
      <c r="J18" s="131"/>
      <c r="K18" s="131"/>
      <c r="M18" s="131"/>
      <c r="N18" s="131"/>
      <c r="O18" s="131"/>
      <c r="P18" s="97">
        <v>5.0000000000000001E-3</v>
      </c>
      <c r="Q18" s="97">
        <v>5.0000000000000001E-3</v>
      </c>
      <c r="R18" s="97">
        <v>5.0000000000000001E-3</v>
      </c>
      <c r="S18" s="131"/>
      <c r="T18" s="130" t="s">
        <v>195</v>
      </c>
    </row>
    <row r="19" spans="1:20" x14ac:dyDescent="0.25">
      <c r="A19" s="131"/>
      <c r="B19" s="130" t="s">
        <v>75</v>
      </c>
      <c r="C19" s="130" t="s">
        <v>150</v>
      </c>
      <c r="D19" s="130" t="s">
        <v>134</v>
      </c>
      <c r="E19" s="131"/>
      <c r="F19" s="130" t="s">
        <v>135</v>
      </c>
      <c r="G19" s="140">
        <v>4.9000000000000002E-2</v>
      </c>
      <c r="H19" s="140" t="s">
        <v>202</v>
      </c>
      <c r="I19" s="131"/>
      <c r="J19" s="131"/>
      <c r="K19" s="131"/>
      <c r="L19" s="131"/>
      <c r="M19" s="131"/>
      <c r="N19" s="131"/>
      <c r="O19" s="131"/>
      <c r="P19" s="97">
        <v>5.0000000000000001E-3</v>
      </c>
      <c r="Q19" s="97">
        <v>5.0000000000000001E-3</v>
      </c>
      <c r="R19" s="97">
        <v>5.0000000000000001E-3</v>
      </c>
      <c r="S19" s="131"/>
      <c r="T19" s="130" t="s">
        <v>195</v>
      </c>
    </row>
    <row r="20" spans="1:20" x14ac:dyDescent="0.25">
      <c r="A20" s="131"/>
      <c r="B20" s="130" t="s">
        <v>151</v>
      </c>
      <c r="C20" s="130" t="s">
        <v>152</v>
      </c>
      <c r="D20" s="130" t="s">
        <v>134</v>
      </c>
      <c r="E20" s="131"/>
      <c r="F20" s="130" t="s">
        <v>135</v>
      </c>
      <c r="G20" s="140">
        <v>4.8000000000000001E-2</v>
      </c>
      <c r="H20" s="140" t="s">
        <v>202</v>
      </c>
      <c r="I20" s="131"/>
      <c r="J20" s="131"/>
      <c r="K20" s="131"/>
      <c r="L20" s="131"/>
      <c r="M20" s="131"/>
      <c r="N20" s="131"/>
      <c r="O20" s="131"/>
      <c r="P20" s="97">
        <v>5.0000000000000001E-3</v>
      </c>
      <c r="Q20" s="97">
        <v>5.0000000000000001E-3</v>
      </c>
      <c r="R20" s="97">
        <v>5.0000000000000001E-3</v>
      </c>
      <c r="S20" s="131"/>
      <c r="T20" s="130" t="s">
        <v>195</v>
      </c>
    </row>
    <row r="21" spans="1:20" x14ac:dyDescent="0.25">
      <c r="A21" s="129"/>
      <c r="B21" s="130" t="s">
        <v>153</v>
      </c>
      <c r="C21" s="130" t="s">
        <v>154</v>
      </c>
      <c r="D21" s="130" t="s">
        <v>134</v>
      </c>
      <c r="E21" s="131"/>
      <c r="F21" s="130" t="s">
        <v>135</v>
      </c>
      <c r="G21" s="140">
        <v>4.7E-2</v>
      </c>
      <c r="H21" s="140" t="s">
        <v>202</v>
      </c>
      <c r="I21" s="100"/>
      <c r="J21" s="131"/>
      <c r="K21" s="131"/>
      <c r="M21" s="131"/>
      <c r="N21" s="131"/>
      <c r="O21" s="131"/>
      <c r="P21" s="97">
        <v>5.0000000000000001E-3</v>
      </c>
      <c r="Q21" s="97">
        <v>5.0000000000000001E-3</v>
      </c>
      <c r="R21" s="97">
        <v>5.0000000000000001E-3</v>
      </c>
      <c r="S21" s="131"/>
      <c r="T21" s="130" t="s">
        <v>195</v>
      </c>
    </row>
    <row r="22" spans="1:20" x14ac:dyDescent="0.25">
      <c r="A22" s="129"/>
      <c r="B22" s="133" t="s">
        <v>155</v>
      </c>
      <c r="C22" s="133" t="s">
        <v>156</v>
      </c>
      <c r="D22" s="130" t="s">
        <v>134</v>
      </c>
      <c r="E22" s="131"/>
      <c r="F22" s="134" t="s">
        <v>157</v>
      </c>
      <c r="G22" s="135">
        <v>-53</v>
      </c>
      <c r="H22" s="140" t="s">
        <v>202</v>
      </c>
      <c r="I22" s="131"/>
      <c r="J22" s="131"/>
      <c r="K22" s="154"/>
      <c r="M22" s="131"/>
      <c r="N22" s="131"/>
      <c r="O22" s="131"/>
      <c r="P22" s="131"/>
      <c r="Q22" s="131"/>
      <c r="R22" s="131"/>
      <c r="S22" s="131"/>
      <c r="T22" s="130" t="s">
        <v>195</v>
      </c>
    </row>
    <row r="23" spans="1:20" x14ac:dyDescent="0.25">
      <c r="A23" s="129"/>
      <c r="B23" s="133" t="s">
        <v>158</v>
      </c>
      <c r="C23" s="133" t="s">
        <v>159</v>
      </c>
      <c r="D23" s="130" t="s">
        <v>134</v>
      </c>
      <c r="E23" s="131"/>
      <c r="F23" s="134" t="s">
        <v>157</v>
      </c>
      <c r="G23" s="98">
        <v>-277</v>
      </c>
      <c r="H23" s="140" t="s">
        <v>202</v>
      </c>
      <c r="I23" s="131"/>
      <c r="J23" s="131"/>
      <c r="K23" s="154"/>
      <c r="M23" s="131"/>
      <c r="N23" s="131"/>
      <c r="O23" s="131"/>
      <c r="P23" s="97"/>
      <c r="Q23" s="97"/>
      <c r="R23" s="97"/>
      <c r="S23" s="131"/>
      <c r="T23" s="139" t="s">
        <v>195</v>
      </c>
    </row>
    <row r="24" spans="1:20" x14ac:dyDescent="0.25">
      <c r="A24" s="129"/>
      <c r="B24" s="133" t="s">
        <v>160</v>
      </c>
      <c r="C24" s="134" t="s">
        <v>161</v>
      </c>
      <c r="D24" s="130" t="s">
        <v>134</v>
      </c>
      <c r="E24" s="129"/>
      <c r="F24" s="134" t="s">
        <v>157</v>
      </c>
      <c r="G24" s="135">
        <v>-37.1</v>
      </c>
      <c r="H24" s="140" t="s">
        <v>202</v>
      </c>
      <c r="I24" s="131"/>
      <c r="J24" s="131"/>
      <c r="K24" s="154"/>
      <c r="M24" s="131"/>
      <c r="N24" s="131"/>
      <c r="O24" s="131"/>
      <c r="P24" s="131"/>
      <c r="Q24" s="131"/>
      <c r="R24" s="131"/>
      <c r="S24" s="131"/>
      <c r="T24" s="130" t="s">
        <v>195</v>
      </c>
    </row>
    <row r="25" spans="1:20" x14ac:dyDescent="0.25">
      <c r="B25" s="133" t="s">
        <v>162</v>
      </c>
      <c r="C25" s="134" t="s">
        <v>163</v>
      </c>
      <c r="D25" s="130" t="s">
        <v>134</v>
      </c>
      <c r="E25" s="129"/>
      <c r="F25" s="134" t="s">
        <v>157</v>
      </c>
      <c r="G25" s="135">
        <v>-32</v>
      </c>
      <c r="H25" s="140" t="s">
        <v>202</v>
      </c>
      <c r="K25" s="155"/>
      <c r="T25" s="130" t="s">
        <v>195</v>
      </c>
    </row>
    <row r="26" spans="1:20" x14ac:dyDescent="0.25">
      <c r="B26" s="141" t="s">
        <v>185</v>
      </c>
      <c r="C26" s="142" t="s">
        <v>186</v>
      </c>
      <c r="D26" s="139" t="s">
        <v>134</v>
      </c>
      <c r="E26" s="138"/>
      <c r="F26" s="142" t="s">
        <v>187</v>
      </c>
      <c r="G26" s="143">
        <v>1021</v>
      </c>
      <c r="H26" s="140"/>
      <c r="T26" s="139" t="s">
        <v>195</v>
      </c>
    </row>
    <row r="27" spans="1:20" x14ac:dyDescent="0.25">
      <c r="B27" s="141" t="s">
        <v>188</v>
      </c>
      <c r="C27" s="142" t="s">
        <v>189</v>
      </c>
      <c r="D27" s="139" t="s">
        <v>134</v>
      </c>
      <c r="E27" s="138"/>
      <c r="F27" s="142" t="s">
        <v>194</v>
      </c>
      <c r="G27" s="150">
        <v>0.66200000000000003</v>
      </c>
      <c r="H27" s="140"/>
      <c r="T27" s="139" t="s">
        <v>195</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zoomScale="115" zoomScaleNormal="115"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vt:lpstr>
      <vt:lpstr>Data Summary</vt:lpstr>
      <vt:lpstr>InterpretivePlots</vt:lpstr>
      <vt:lpstr>EDD 1</vt:lpstr>
      <vt:lpstr>COC</vt:lpstr>
      <vt:lpstr>Cover!Print_Area</vt:lpstr>
      <vt:lpstr>'Data Summary'!Print_Area</vt:lpstr>
      <vt:lpstr>'EDD 1'!Print_Area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Kirsten Iannuzzi</cp:lastModifiedBy>
  <cp:lastPrinted>2014-01-27T19:05:32Z</cp:lastPrinted>
  <dcterms:created xsi:type="dcterms:W3CDTF">2011-11-29T19:20:00Z</dcterms:created>
  <dcterms:modified xsi:type="dcterms:W3CDTF">2019-12-30T17:46:27Z</dcterms:modified>
</cp:coreProperties>
</file>