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codeName="ThisWorkbook" defaultThemeVersion="124226"/>
  <mc:AlternateContent xmlns:mc="http://schemas.openxmlformats.org/markup-compatibility/2006">
    <mc:Choice Requires="x15">
      <x15ac:absPath xmlns:x15ac="http://schemas.microsoft.com/office/spreadsheetml/2010/11/ac" url="\\server1\lab\6_Reporting\1_Lab Reports (Master)\All Reports post Mar2020 (PythonGen)\Production Gas\"/>
    </mc:Choice>
  </mc:AlternateContent>
  <xr:revisionPtr revIDLastSave="0" documentId="13_ncr:1_{D665D78D-9D3F-4EEB-B65E-897963A3BD50}" xr6:coauthVersionLast="44" xr6:coauthVersionMax="45" xr10:uidLastSave="{00000000-0000-0000-0000-000000000000}"/>
  <bookViews>
    <workbookView xWindow="-120" yWindow="-120" windowWidth="29040" windowHeight="15840"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 name="_xlnm.Print_Area" localSheetId="3">'EDD 1'!$A$1:$T$22</definedName>
    <definedName name="_xlnm.Print_Area" localSheetId="4">'EDD 2'!$A$1:$T$21</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F19" i="2" l="1"/>
  <c r="AG12" i="2"/>
  <c r="Y12" i="2" l="1"/>
  <c r="C12" i="2" l="1"/>
  <c r="C13" i="2"/>
  <c r="Y13" i="2" l="1"/>
  <c r="C4" i="2" l="1"/>
  <c r="C5" i="2"/>
  <c r="F20" i="2"/>
  <c r="F19" i="2"/>
  <c r="E20" i="2"/>
  <c r="E19" i="2"/>
  <c r="D20" i="2"/>
  <c r="D19" i="2"/>
  <c r="C20" i="2"/>
  <c r="C19" i="2"/>
  <c r="B20" i="2"/>
  <c r="B19" i="2"/>
  <c r="A12" i="2" l="1"/>
  <c r="A19" i="2" s="1"/>
  <c r="A13" i="2" l="1"/>
  <c r="A20" i="2" s="1"/>
  <c r="AG20" i="2"/>
  <c r="AG19" i="2"/>
  <c r="AF20" i="2"/>
  <c r="AG13" i="2"/>
  <c r="M20" i="2" l="1"/>
  <c r="M19" i="2" l="1"/>
  <c r="J19" i="2" l="1"/>
  <c r="K19" i="2" s="1"/>
  <c r="J20" i="2"/>
  <c r="K20" i="2" s="1"/>
  <c r="Z12" i="2"/>
  <c r="AA12" i="2"/>
  <c r="AB12" i="2"/>
  <c r="AC12" i="2"/>
  <c r="AD12" i="2"/>
  <c r="AE12" i="2"/>
  <c r="AF12" i="2"/>
  <c r="Z13" i="2"/>
  <c r="AA13" i="2"/>
  <c r="AB13" i="2"/>
  <c r="AC13" i="2"/>
  <c r="AD13" i="2"/>
  <c r="AE13" i="2"/>
  <c r="AF13" i="2"/>
  <c r="AH12" i="2" l="1"/>
  <c r="AH13" i="2"/>
  <c r="L20" i="2"/>
  <c r="L19" i="2"/>
  <c r="C6" i="2"/>
</calcChain>
</file>

<file path=xl/sharedStrings.xml><?xml version="1.0" encoding="utf-8"?>
<sst xmlns="http://schemas.openxmlformats.org/spreadsheetml/2006/main" count="584" uniqueCount="220">
  <si>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</si>
  <si>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</si>
  <si>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</si>
  <si>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</si>
  <si>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</si>
  <si>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</si>
  <si>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</si>
  <si>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</si>
  <si>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</si>
  <si>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</si>
  <si>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</si>
  <si>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</si>
  <si>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</si>
  <si>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</si>
  <si>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</si>
  <si>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</si>
  <si>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</si>
  <si>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</si>
  <si>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</si>
  <si>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</si>
  <si>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</si>
  <si>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</si>
  <si>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</si>
  <si>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</si>
  <si>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</si>
  <si>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</si>
  <si>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</si>
  <si>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</si>
  <si>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</si>
  <si>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</si>
  <si>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</si>
  <si>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</si>
  <si>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</si>
  <si>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</si>
  <si>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</si>
  <si>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</si>
  <si>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</si>
  <si>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</si>
  <si>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</si>
  <si>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</si>
  <si>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</si>
  <si>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</si>
  <si>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</si>
  <si>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</si>
  <si>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</si>
  <si>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</si>
  <si>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</si>
  <si>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</si>
  <si>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</si>
  <si>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</si>
  <si>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</si>
  <si>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</si>
  <si>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</si>
  <si>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</si>
  <si>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</si>
  <si>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</si>
  <si>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</si>
  <si>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</si>
  <si>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</si>
  <si>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</si>
  <si>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</si>
  <si>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</si>
  <si>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</si>
  <si>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</si>
  <si>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</si>
  <si>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</si>
  <si>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</si>
  <si>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</si>
  <si>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</si>
  <si>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</si>
  <si>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</si>
  <si>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</si>
  <si>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</si>
  <si>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</si>
  <si>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</si>
  <si>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</si>
  <si>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</si>
  <si>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</si>
  <si>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</si>
  <si>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</si>
  <si>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</si>
  <si>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</si>
  <si>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</si>
  <si>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</si>
  <si>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</si>
  <si>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</si>
  <si>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</si>
  <si>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</si>
  <si>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</si>
  <si>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</si>
  <si>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</si>
  <si>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</si>
  <si>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</si>
  <si>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</si>
  <si>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</si>
  <si>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</si>
  <si>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</si>
  <si>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</si>
  <si>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</si>
  <si>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</si>
  <si>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</si>
  <si>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</si>
  <si>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</si>
  <si>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</si>
  <si>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</si>
  <si>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</si>
  <si>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</si>
  <si>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</si>
  <si>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</si>
  <si>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</si>
  <si>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</si>
  <si>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</si>
  <si>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</si>
  <si>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</si>
  <si>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</si>
  <si>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</si>
  <si>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</si>
  <si>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</si>
  <si>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</si>
  <si>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</si>
  <si>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</si>
  <si>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</si>
  <si>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</si>
  <si>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</si>
  <si>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</si>
  <si>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</si>
  <si>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</si>
  <si>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</si>
  <si>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</si>
  <si>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</si>
  <si>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</si>
  <si>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</si>
  <si>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</si>
  <si>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</si>
  <si>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</si>
  <si>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</si>
  <si>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</si>
  <si>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</si>
  <si>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</si>
  <si>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</si>
  <si>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</si>
  <si>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</si>
  <si>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</si>
  <si>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</si>
  <si>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</si>
  <si>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</si>
  <si>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</si>
  <si>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</si>
  <si>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</si>
  <si>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</si>
  <si>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</si>
  <si>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</si>
  <si>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</si>
  <si>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</si>
  <si>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</si>
  <si>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</si>
  <si>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</si>
  <si>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</si>
  <si>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</si>
  <si>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</si>
  <si>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</si>
  <si>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</si>
  <si>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</si>
  <si>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</si>
  <si>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</si>
  <si>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</si>
  <si>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</si>
  <si>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</si>
  <si>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</si>
  <si>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</si>
  <si>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</si>
  <si>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</si>
  <si>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</si>
  <si>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</si>
  <si>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</si>
  <si>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</si>
  <si>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</si>
  <si>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</si>
  <si>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</si>
  <si>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</si>
  <si>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</si>
  <si>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</si>
  <si>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</si>
  <si>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</si>
  <si>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</si>
  <si>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</si>
  <si>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</si>
  <si>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</si>
  <si>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</si>
  <si>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</si>
  <si>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</si>
  <si>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</si>
  <si>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</si>
  <si>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</si>
  <si>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</si>
  <si>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</si>
  <si>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</si>
  <si>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</si>
  <si>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</si>
  <si>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</si>
  <si>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</si>
  <si>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</si>
  <si>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</si>
  <si>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</si>
  <si>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No Unit</t>
  </si>
  <si>
    <t xml:space="preserve"> </t>
  </si>
  <si>
    <t>20033734</t>
  </si>
  <si>
    <t>DIG-022480 - DIG-022481</t>
  </si>
  <si>
    <t>ELBERT 8N</t>
  </si>
  <si>
    <t>DIG-022480</t>
  </si>
  <si>
    <t>DIG-022481</t>
  </si>
  <si>
    <t xml:space="preserve">Bradenhead gas </t>
  </si>
  <si>
    <t xml:space="preserve">Production gas </t>
  </si>
  <si>
    <t>nd</t>
  </si>
  <si>
    <t>BDH</t>
  </si>
  <si>
    <t>PRDG</t>
  </si>
  <si>
    <t>LT Environmental</t>
  </si>
  <si>
    <t>Low Signal</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</si>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</sst>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F400]h:mm:ss\ AM/PM"/>
  </numFmts>
  <fonts count="75"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
      <sz val="11"/>
      <color rgb="FF9C570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11">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xf numFmtId="0" fontId="74" fillId="32" borderId="0" applyNumberFormat="0" applyBorder="0" applyAlignment="0" applyProtection="0"/>
    <xf numFmtId="0" fontId="9" fillId="16" borderId="0" applyNumberFormat="0" applyBorder="0" applyAlignment="0" applyProtection="0"/>
    <xf numFmtId="0" fontId="9" fillId="17"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21" borderId="0" applyNumberFormat="0" applyBorder="0" applyAlignment="0" applyProtection="0"/>
  </cellStyleXfs>
  <cellXfs count="208">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0" fillId="0" borderId="0" xfId="0"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34" borderId="19" xfId="0" applyNumberFormat="1" applyFont="1" applyFill="1" applyBorder="1" applyAlignment="1">
      <alignment horizontal="center"/>
    </xf>
    <xf numFmtId="164" fontId="33" fillId="34" borderId="29" xfId="0" applyNumberFormat="1" applyFont="1" applyFill="1" applyBorder="1" applyAlignment="1">
      <alignment horizontal="center"/>
    </xf>
    <xf numFmtId="164" fontId="3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xf numFmtId="0" fontId="0" fillId="39" borderId="0" xfId="0" applyFill="1" applyAlignment="1">
      <alignment horizontal="left"/>
    </xf>
  </cellXfs>
  <cellStyles count="111">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1 3" xfId="105" xr:uid="{07CCB370-59F4-48BF-A043-861C6D293BCA}"/>
    <cellStyle name="60% - Accent2" xfId="79" builtinId="36" customBuiltin="1"/>
    <cellStyle name="60% - Accent2 2" xfId="14" xr:uid="{00000000-0005-0000-0000-00001B000000}"/>
    <cellStyle name="60% - Accent2 3" xfId="106" xr:uid="{94EED227-BAE2-413A-96AA-5EAAD6006817}"/>
    <cellStyle name="60% - Accent3" xfId="83" builtinId="40" customBuiltin="1"/>
    <cellStyle name="60% - Accent3 2" xfId="15" xr:uid="{00000000-0005-0000-0000-00001D000000}"/>
    <cellStyle name="60% - Accent3 3" xfId="107" xr:uid="{1452233C-30B1-4864-A761-00CCC1BCC788}"/>
    <cellStyle name="60% - Accent4" xfId="87" builtinId="44" customBuiltin="1"/>
    <cellStyle name="60% - Accent4 2" xfId="16" xr:uid="{00000000-0005-0000-0000-00001F000000}"/>
    <cellStyle name="60% - Accent4 3" xfId="108" xr:uid="{69AC2EC4-4B02-4457-A655-1DE4F9096BEB}"/>
    <cellStyle name="60% - Accent5" xfId="91" builtinId="48" customBuiltin="1"/>
    <cellStyle name="60% - Accent5 2" xfId="17" xr:uid="{00000000-0005-0000-0000-000021000000}"/>
    <cellStyle name="60% - Accent5 3" xfId="109" xr:uid="{0FE1F635-3202-4EDC-BCD2-CC61AF098962}"/>
    <cellStyle name="60% - Accent6" xfId="95" builtinId="52" customBuiltin="1"/>
    <cellStyle name="60% - Accent6 2" xfId="18" xr:uid="{00000000-0005-0000-0000-000023000000}"/>
    <cellStyle name="60% - Accent6 3" xfId="110" xr:uid="{6F62876F-ED56-409F-A0FA-AEB128EE7BEC}"/>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eutral 3" xfId="104" xr:uid="{B6437A1D-A31D-41BE-9677-0BAD9AC4999E}"/>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ELBERT 8N Bradenhead gas </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-46.1</c:v>
                </c:pt>
                <c:pt idx="1">
                  <c:v>-30.1</c:v>
                </c:pt>
                <c:pt idx="2">
                  <c:v>-26.9</c:v>
                </c:pt>
                <c:pt idx="3">
                  <c:v>-29.9</c:v>
                </c:pt>
                <c:pt idx="4">
                  <c:v>-26.5</c:v>
                </c:pt>
                <c:pt idx="5">
                  <c:v>-27.3</c:v>
                </c:pt>
                <c:pt idx="6">
                  <c:v>-27.7</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ELBERT 8N Production gas </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-43.9</c:v>
                </c:pt>
                <c:pt idx="1">
                  <c:v>-28.8</c:v>
                </c:pt>
                <c:pt idx="2">
                  <c:v>-25.5</c:v>
                </c:pt>
                <c:pt idx="3">
                  <c:v>-29.2</c:v>
                </c:pt>
                <c:pt idx="4">
                  <c:v>-25.8</c:v>
                </c:pt>
                <c:pt idx="5">
                  <c:v>-26.4</c:v>
                </c:pt>
                <c:pt idx="6">
                  <c:v>-26</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ELBERT 8N Bradenhead gas </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80.948947346392032</c:v>
                </c:pt>
                <c:pt idx="1">
                  <c:v>11.04995596276472</c:v>
                </c:pt>
                <c:pt idx="2">
                  <c:v>5.0298127218772617</c:v>
                </c:pt>
                <c:pt idx="3">
                  <c:v>0.77361628261320825</c:v>
                </c:pt>
                <c:pt idx="4">
                  <c:v>1.4491430461077306</c:v>
                </c:pt>
                <c:pt idx="5">
                  <c:v>0.35901597582807959</c:v>
                </c:pt>
                <c:pt idx="6">
                  <c:v>0.30993639228721603</c:v>
                </c:pt>
                <c:pt idx="7">
                  <c:v>7.9572272129753818E-2</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ELBERT 8N Production gas </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77.97345033135889</c:v>
                </c:pt>
                <c:pt idx="1">
                  <c:v>13.070862107685526</c:v>
                </c:pt>
                <c:pt idx="2">
                  <c:v>5.4093626787357145</c:v>
                </c:pt>
                <c:pt idx="3">
                  <c:v>0.80598843274416043</c:v>
                </c:pt>
                <c:pt idx="4">
                  <c:v>1.694815607720531</c:v>
                </c:pt>
                <c:pt idx="5">
                  <c:v>0.38628454336428436</c:v>
                </c:pt>
                <c:pt idx="6">
                  <c:v>0.39693499378993113</c:v>
                </c:pt>
                <c:pt idx="7">
                  <c:v>0.26230130460094508</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ELBERT 8N Bradenhead gas </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19.051052653607972</c:v>
                </c:pt>
              </c:numCache>
            </c:numRef>
          </c:xVal>
          <c:yVal>
            <c:numRef>
              <c:f>'Data Summary'!$O$19</c:f>
              <c:numCache>
                <c:formatCode>0.0</c:formatCode>
                <c:ptCount val="1"/>
                <c:pt idx="0">
                  <c:v>-46.1</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ELBERT 8N Production gas </c:v>
                </c:pt>
              </c:strCache>
            </c:strRef>
          </c:tx>
          <c:spPr>
            <a:ln w="28575">
              <a:noFill/>
            </a:ln>
          </c:spPr>
          <c:marker>
            <c:spPr>
              <a:ln>
                <a:solidFill>
                  <a:schemeClr val="tx1"/>
                </a:solidFill>
              </a:ln>
            </c:spPr>
          </c:marker>
          <c:xVal>
            <c:numRef>
              <c:f>'Data Summary'!$K$20</c:f>
              <c:numCache>
                <c:formatCode>0.0</c:formatCode>
                <c:ptCount val="1"/>
                <c:pt idx="0">
                  <c:v>22.026549668641096</c:v>
                </c:pt>
              </c:numCache>
            </c:numRef>
          </c:xVal>
          <c:yVal>
            <c:numRef>
              <c:f>'Data Summary'!$O$20</c:f>
              <c:numCache>
                <c:formatCode>0.0</c:formatCode>
                <c:ptCount val="1"/>
                <c:pt idx="0">
                  <c:v>-43.9</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ELBERT 8N Bradenhead gas </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-30.1</c:v>
                </c:pt>
              </c:numCache>
            </c:numRef>
          </c:xVal>
          <c:yVal>
            <c:numRef>
              <c:f>'Data Summary'!$Q$19</c:f>
              <c:numCache>
                <c:formatCode>0.0</c:formatCode>
                <c:ptCount val="1"/>
                <c:pt idx="0">
                  <c:v>-26.9</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ELBERT 8N Production gas </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-28.8</c:v>
                </c:pt>
              </c:numCache>
            </c:numRef>
          </c:xVal>
          <c:yVal>
            <c:numRef>
              <c:f>'Data Summary'!$Q$20</c:f>
              <c:numCache>
                <c:formatCode>0.0</c:formatCode>
                <c:ptCount val="1"/>
                <c:pt idx="0">
                  <c:v>-25.5</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ELBERT 8N Bradenhead gas </c:v>
                </c:pt>
              </c:strCache>
            </c:strRef>
          </c:tx>
          <c:spPr>
            <a:ln>
              <a:noFill/>
            </a:ln>
          </c:spPr>
          <c:marker>
            <c:symbol val="diamond"/>
            <c:size val="8"/>
            <c:spPr>
              <a:ln>
                <a:solidFill>
                  <a:schemeClr val="tx1"/>
                </a:solidFill>
              </a:ln>
            </c:spPr>
          </c:marker>
          <c:xVal>
            <c:numRef>
              <c:f>'Data Summary'!$M$19</c:f>
              <c:numCache>
                <c:formatCode>0.0</c:formatCode>
                <c:ptCount val="1"/>
                <c:pt idx="0">
                  <c:v>11.613787756788604</c:v>
                </c:pt>
              </c:numCache>
            </c:numRef>
          </c:xVal>
          <c:yVal>
            <c:numRef>
              <c:f>'Data Summary'!$K$19</c:f>
              <c:numCache>
                <c:formatCode>0.0</c:formatCode>
                <c:ptCount val="1"/>
                <c:pt idx="0">
                  <c:v>19.051052653607972</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ELBERT 8N Production gas </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10.472824944651872</c:v>
                </c:pt>
              </c:numCache>
            </c:numRef>
          </c:xVal>
          <c:yVal>
            <c:numRef>
              <c:f>'Data Summary'!$K$20</c:f>
              <c:numCache>
                <c:formatCode>0.0</c:formatCode>
                <c:ptCount val="1"/>
                <c:pt idx="0">
                  <c:v>22.026549668641096</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ELBERT 8N Bradenhead gas </c:v>
                </c:pt>
              </c:strCache>
            </c:strRef>
          </c:tx>
          <c:spPr>
            <a:ln w="28575">
              <a:noFill/>
            </a:ln>
          </c:spPr>
          <c:marker>
            <c:symbol val="diamond"/>
            <c:size val="8"/>
            <c:spPr>
              <a:ln>
                <a:solidFill>
                  <a:schemeClr val="tx1"/>
                </a:solidFill>
              </a:ln>
            </c:spPr>
          </c:marker>
          <c:xVal>
            <c:numRef>
              <c:f>'Data Summary'!$W$19</c:f>
              <c:numCache>
                <c:formatCode>0</c:formatCode>
                <c:ptCount val="1"/>
                <c:pt idx="0">
                  <c:v>-235</c:v>
                </c:pt>
              </c:numCache>
            </c:numRef>
          </c:xVal>
          <c:yVal>
            <c:numRef>
              <c:f>'Data Summary'!$O$19</c:f>
              <c:numCache>
                <c:formatCode>0.0</c:formatCode>
                <c:ptCount val="1"/>
                <c:pt idx="0">
                  <c:v>-46.1</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ELBERT 8N Production gas </c:v>
                </c:pt>
              </c:strCache>
            </c:strRef>
          </c:tx>
          <c:spPr>
            <a:ln w="28575">
              <a:noFill/>
            </a:ln>
          </c:spPr>
          <c:marker>
            <c:spPr>
              <a:ln>
                <a:solidFill>
                  <a:schemeClr val="tx1"/>
                </a:solidFill>
              </a:ln>
            </c:spPr>
          </c:marker>
          <c:xVal>
            <c:numRef>
              <c:f>'Data Summary'!$W$20</c:f>
              <c:numCache>
                <c:formatCode>0</c:formatCode>
                <c:ptCount val="1"/>
                <c:pt idx="0">
                  <c:v>-231</c:v>
                </c:pt>
              </c:numCache>
            </c:numRef>
          </c:xVal>
          <c:yVal>
            <c:numRef>
              <c:f>'Data Summary'!$O$20</c:f>
              <c:numCache>
                <c:formatCode>0.0</c:formatCode>
                <c:ptCount val="1"/>
                <c:pt idx="0">
                  <c:v>-43.9</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ELBERT 8N Bradenhead gas </c:v>
                </c:pt>
              </c:strCache>
            </c:strRef>
          </c:tx>
          <c:spPr>
            <a:ln w="28575">
              <a:noFill/>
            </a:ln>
          </c:spPr>
          <c:marker>
            <c:symbol val="diamond"/>
            <c:size val="10"/>
            <c:spPr>
              <a:ln>
                <a:solidFill>
                  <a:schemeClr val="tx1"/>
                </a:solidFill>
              </a:ln>
            </c:spPr>
          </c:marker>
          <c:xVal>
            <c:numRef>
              <c:f>'Data Summary'!$O$19</c:f>
              <c:numCache>
                <c:formatCode>0.0</c:formatCode>
                <c:ptCount val="1"/>
                <c:pt idx="0">
                  <c:v>-46.1</c:v>
                </c:pt>
              </c:numCache>
            </c:numRef>
          </c:xVal>
          <c:yVal>
            <c:numRef>
              <c:f>'Data Summary'!$L$19</c:f>
              <c:numCache>
                <c:formatCode>0.0</c:formatCode>
                <c:ptCount val="1"/>
                <c:pt idx="0">
                  <c:v>5.0342109351179616</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ELBERT 8N Production gas </c:v>
                </c:pt>
              </c:strCache>
            </c:strRef>
          </c:tx>
          <c:spPr>
            <a:ln w="28575">
              <a:noFill/>
            </a:ln>
          </c:spPr>
          <c:marker>
            <c:spPr>
              <a:ln>
                <a:solidFill>
                  <a:schemeClr val="tx1"/>
                </a:solidFill>
              </a:ln>
            </c:spPr>
          </c:marker>
          <c:xVal>
            <c:numRef>
              <c:f>'Data Summary'!$O$20</c:f>
              <c:numCache>
                <c:formatCode>0.0</c:formatCode>
                <c:ptCount val="1"/>
                <c:pt idx="0">
                  <c:v>-43.9</c:v>
                </c:pt>
              </c:numCache>
            </c:numRef>
          </c:xVal>
          <c:yVal>
            <c:numRef>
              <c:f>'Data Summary'!$L$20</c:f>
              <c:numCache>
                <c:formatCode>0.0</c:formatCode>
                <c:ptCount val="1"/>
                <c:pt idx="0">
                  <c:v>4.2192912279211905</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0.44849</cdr:x>
      <cdr:y>0.28288</cdr:y>
    </cdr:from>
    <cdr:to>
      <cdr:x>0.54155</cdr:x>
      <cdr:y>0.33481</cdr:y>
    </cdr:to>
    <cdr:sp macro="" textlink="">
      <cdr:nvSpPr>
        <cdr:cNvPr id="5" name="TextBox 1"/>
        <cdr:cNvSpPr txBox="1"/>
      </cdr:nvSpPr>
      <cdr:spPr>
        <a:xfrm xmlns:a="http://schemas.openxmlformats.org/drawingml/2006/main">
          <a:off x="2087102" y="172446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0.29975</cdr:x>
      <cdr:y>0.24697</cdr:y>
    </cdr:from>
    <cdr:to>
      <cdr:x>0.39281</cdr:x>
      <cdr:y>0.2989</cdr:y>
    </cdr:to>
    <cdr:sp macro="" textlink="">
      <cdr:nvSpPr>
        <cdr:cNvPr id="6" name="TextBox 1"/>
        <cdr:cNvSpPr txBox="1"/>
      </cdr:nvSpPr>
      <cdr:spPr>
        <a:xfrm xmlns:a="http://schemas.openxmlformats.org/drawingml/2006/main">
          <a:off x="1401618" y="1505527"/>
          <a:ext cx="435140"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0.22109</cdr:x>
      <cdr:y>0.23444</cdr:y>
    </cdr:from>
    <cdr:to>
      <cdr:x>0.31415</cdr:x>
      <cdr:y>0.28637</cdr:y>
    </cdr:to>
    <cdr:sp macro="" textlink="">
      <cdr:nvSpPr>
        <cdr:cNvPr id="8" name="TextBox 1"/>
        <cdr:cNvSpPr txBox="1"/>
      </cdr:nvSpPr>
      <cdr:spPr>
        <a:xfrm xmlns:a="http://schemas.openxmlformats.org/drawingml/2006/main">
          <a:off x="1025711" y="1429124"/>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0.23627</cdr:y>
    </cdr:from>
    <cdr:to>
      <cdr:x>0.26585</cdr:x>
      <cdr:y>0.2882</cdr:y>
    </cdr:to>
    <cdr:sp macro="" textlink="">
      <cdr:nvSpPr>
        <cdr:cNvPr id="9" name="TextBox 1"/>
        <cdr:cNvSpPr txBox="1"/>
      </cdr:nvSpPr>
      <cdr:spPr>
        <a:xfrm xmlns:a="http://schemas.openxmlformats.org/drawingml/2006/main">
          <a:off x="801594" y="1440330"/>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8</xdr:col>
      <xdr:colOff>617655</xdr:colOff>
      <xdr:row>41</xdr:row>
      <xdr:rowOff>81643</xdr:rowOff>
    </xdr:to>
    <xdr:pic>
      <xdr:nvPicPr>
        <xdr:cNvPr id="2" name="Picture 1">
          <a:extLst>
            <a:ext uri="{FF2B5EF4-FFF2-40B4-BE49-F238E27FC236}">
              <a16:creationId xmlns:a16="http://schemas.microsoft.com/office/drawing/2014/main" id="{26A5E535-EEBF-4E89-B811-599FA3D76C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
          <a:ext cx="5788369" cy="76131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49"/>
  <sheetViews>
    <sheetView tabSelected="1" view="pageBreakPreview" zoomScale="85" zoomScaleNormal="70" zoomScaleSheetLayoutView="85" zoomScalePageLayoutView="85" workbookViewId="0">
      <selection activeCell="D25" sqref="D25"/>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206</v>
      </c>
      <c r="E21" s="43"/>
      <c r="F21" s="37"/>
      <c r="G21" s="37"/>
      <c r="H21" s="37"/>
      <c r="I21" s="37"/>
      <c r="J21" s="36"/>
    </row>
    <row r="22" spans="1:10" ht="15" customHeight="1" x14ac:dyDescent="0.25">
      <c r="A22" s="36"/>
      <c r="B22" s="43" t="s">
        <v>45</v>
      </c>
      <c r="C22" s="44"/>
      <c r="D22" s="43" t="s">
        <v>207</v>
      </c>
      <c r="E22" s="43"/>
      <c r="F22" s="37"/>
      <c r="G22" s="37"/>
      <c r="H22" s="37"/>
      <c r="I22" s="37"/>
      <c r="J22" s="36"/>
    </row>
    <row r="23" spans="1:10" ht="15" customHeight="1" x14ac:dyDescent="0.25">
      <c r="A23" s="36"/>
      <c r="B23" s="43" t="s">
        <v>49</v>
      </c>
      <c r="C23" s="44"/>
      <c r="D23" s="43" t="s">
        <v>216</v>
      </c>
      <c r="E23" s="43"/>
      <c r="F23" s="45"/>
      <c r="G23" s="37"/>
      <c r="H23" s="37"/>
      <c r="I23" s="37"/>
      <c r="J23" s="36"/>
    </row>
    <row r="24" spans="1:10" ht="15" customHeight="1" x14ac:dyDescent="0.25">
      <c r="A24" s="36"/>
      <c r="B24" s="43" t="s">
        <v>50</v>
      </c>
      <c r="C24" s="44"/>
      <c r="D24" s="43" t="s">
        <v>208</v>
      </c>
      <c r="E24" s="43"/>
      <c r="F24" s="45"/>
      <c r="G24" s="37"/>
      <c r="H24" s="37"/>
      <c r="I24" s="37"/>
      <c r="J24" s="36"/>
    </row>
    <row r="25" spans="1:10" ht="15" customHeight="1" x14ac:dyDescent="0.25">
      <c r="A25" s="36"/>
      <c r="B25" s="43"/>
      <c r="C25" s="46"/>
      <c r="D25" s="43" t="s">
        <v>205</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1" activePane="bottomRight" state="frozen"/>
      <selection pane="topRight" activeCell="C1" sqref="C1"/>
      <selection pane="bottomLeft" activeCell="A12" sqref="A12"/>
      <selection pane="bottomRight" activeCell="W25" sqref="W25"/>
    </sheetView>
  </sheetViews>
  <sheetFormatPr defaultColWidth="10.7109375" defaultRowHeight="15" customHeight="1" x14ac:dyDescent="0.2"/>
  <cols>
    <col min="1" max="1" width="10.7109375" style="25" customWidth="1"/>
    <col min="2" max="2" width="12.28515625" style="25" bestFit="1" customWidth="1"/>
    <col min="3" max="3" width="31.2851562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LT Environmental / ELBERT 8N</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20033734</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DIG-022480 - DIG-022481</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3" t="s">
        <v>171</v>
      </c>
      <c r="AH8" s="129"/>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30" t="s">
        <v>184</v>
      </c>
      <c r="W9" s="19" t="s">
        <v>52</v>
      </c>
      <c r="X9" s="20" t="s">
        <v>54</v>
      </c>
      <c r="Y9" s="60" t="s">
        <v>27</v>
      </c>
      <c r="Z9" s="19" t="s">
        <v>28</v>
      </c>
      <c r="AA9" s="19" t="s">
        <v>29</v>
      </c>
      <c r="AB9" s="19" t="s">
        <v>30</v>
      </c>
      <c r="AC9" s="19" t="s">
        <v>31</v>
      </c>
      <c r="AD9" s="19" t="s">
        <v>32</v>
      </c>
      <c r="AE9" s="19" t="s">
        <v>33</v>
      </c>
      <c r="AF9" s="130" t="s">
        <v>34</v>
      </c>
      <c r="AG9" s="53" t="s">
        <v>172</v>
      </c>
      <c r="AH9" s="109"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30" t="s">
        <v>5</v>
      </c>
      <c r="W10" s="19" t="s">
        <v>5</v>
      </c>
      <c r="X10" s="20" t="s">
        <v>5</v>
      </c>
      <c r="Y10" s="60" t="s">
        <v>8</v>
      </c>
      <c r="Z10" s="19" t="s">
        <v>8</v>
      </c>
      <c r="AA10" s="19" t="s">
        <v>8</v>
      </c>
      <c r="AB10" s="19" t="s">
        <v>8</v>
      </c>
      <c r="AC10" s="19" t="s">
        <v>8</v>
      </c>
      <c r="AD10" s="19" t="s">
        <v>8</v>
      </c>
      <c r="AE10" s="19" t="s">
        <v>8</v>
      </c>
      <c r="AF10" s="130" t="s">
        <v>8</v>
      </c>
      <c r="AG10" s="131" t="s">
        <v>174</v>
      </c>
      <c r="AH10" s="132"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30" t="s">
        <v>79</v>
      </c>
      <c r="W11" s="19"/>
      <c r="X11" s="20"/>
      <c r="Y11" s="19" t="s">
        <v>72</v>
      </c>
      <c r="Z11" s="19" t="s">
        <v>73</v>
      </c>
      <c r="AA11" s="19" t="s">
        <v>74</v>
      </c>
      <c r="AB11" s="19" t="s">
        <v>75</v>
      </c>
      <c r="AC11" s="19" t="s">
        <v>76</v>
      </c>
      <c r="AD11" s="19" t="s">
        <v>77</v>
      </c>
      <c r="AE11" s="19" t="s">
        <v>78</v>
      </c>
      <c r="AF11" s="19" t="s">
        <v>79</v>
      </c>
      <c r="AG11" s="136"/>
      <c r="AH11" s="137"/>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2" t="str">
        <f>C5</f>
        <v>20033734</v>
      </c>
      <c r="B12" s="171" t="s">
        <v>209</v>
      </c>
      <c r="C12" s="172" t="str">
        <f>Cover!D24&amp;" "&amp;D12</f>
        <v xml:space="preserve">ELBERT 8N Bradenhead gas </v>
      </c>
      <c r="D12" s="159" t="s">
        <v>211</v>
      </c>
      <c r="E12" s="174">
        <v>43916</v>
      </c>
      <c r="F12" s="185">
        <v>0.46527777777777773</v>
      </c>
      <c r="G12" s="95"/>
      <c r="H12" s="95"/>
      <c r="I12" s="114"/>
      <c r="J12" s="180">
        <v>43921</v>
      </c>
      <c r="K12" s="176">
        <v>53346.67</v>
      </c>
      <c r="L12" s="176">
        <v>14150.15</v>
      </c>
      <c r="M12" s="176" t="s">
        <v>213</v>
      </c>
      <c r="N12" s="176">
        <v>739196.5</v>
      </c>
      <c r="O12" s="176">
        <v>100904.2</v>
      </c>
      <c r="P12" s="176">
        <v>45930.43</v>
      </c>
      <c r="Q12" s="176">
        <v>7064.384</v>
      </c>
      <c r="R12" s="176">
        <v>13233.05</v>
      </c>
      <c r="S12" s="176">
        <v>3278.404</v>
      </c>
      <c r="T12" s="176">
        <v>2830.2269999999999</v>
      </c>
      <c r="U12" s="176">
        <v>726.62519999999995</v>
      </c>
      <c r="V12" s="176" t="s">
        <v>213</v>
      </c>
      <c r="W12" s="176" t="s">
        <v>213</v>
      </c>
      <c r="X12" s="177">
        <v>7923.6480000000001</v>
      </c>
      <c r="Y12" s="166">
        <f>IF(N12="nd",NA(),100*N12/SUM($N12:$U12))</f>
        <v>80.948947346392032</v>
      </c>
      <c r="Z12" s="97">
        <f t="shared" ref="Y12:AF13" si="0">IF(O12="nd",NA(),100*O12/SUM($N12:$U12))</f>
        <v>11.04995596276472</v>
      </c>
      <c r="AA12" s="97">
        <f t="shared" si="0"/>
        <v>5.0298127218772617</v>
      </c>
      <c r="AB12" s="97">
        <f t="shared" si="0"/>
        <v>0.77361628261320825</v>
      </c>
      <c r="AC12" s="97">
        <f t="shared" si="0"/>
        <v>1.4491430461077306</v>
      </c>
      <c r="AD12" s="97">
        <f t="shared" si="0"/>
        <v>0.35901597582807959</v>
      </c>
      <c r="AE12" s="97">
        <f t="shared" si="0"/>
        <v>0.30993639228721603</v>
      </c>
      <c r="AF12" s="140">
        <f t="shared" si="0"/>
        <v>7.9572272129753818E-2</v>
      </c>
      <c r="AG12" s="138">
        <f>(K12/SUM(K12:U12))+(L12/SUM(K12:U12))+(N12/SUM(K12:U12)*1010)+(O12/SUM(K12:U12)*1769.7)+(P12/SUM(K12:U12)*2516.1)+(Q12/SUM(K12:U12)*3251.9)+(R12/SUM(K12:U12)*3262.3)+(S12/SUM(K12:U12)*4000.9)+(T12/SUM(K12:U12)*4008.7)+(U12/SUM(K12:U12)*4755.9)</f>
        <v>1157.2325192161616</v>
      </c>
      <c r="AH12" s="116">
        <f>(Y12*1010+Z12*1769.7+AA12*2516.1+AB12*3251.9+AC12*3262.3+AD12*4000.9+AE12*4008.7+AF12*4755.9)/100</f>
        <v>1242.6958462789742</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3" t="str">
        <f>A12</f>
        <v>20033734</v>
      </c>
      <c r="B13" s="170" t="s">
        <v>210</v>
      </c>
      <c r="C13" s="173" t="str">
        <f>Cover!D24&amp;" "&amp; D13</f>
        <v xml:space="preserve">ELBERT 8N Production gas </v>
      </c>
      <c r="D13" s="165" t="s">
        <v>212</v>
      </c>
      <c r="E13" s="175">
        <v>43916</v>
      </c>
      <c r="F13" s="186">
        <v>0.45833333333333331</v>
      </c>
      <c r="G13" s="110"/>
      <c r="H13" s="110"/>
      <c r="I13" s="115"/>
      <c r="J13" s="181">
        <v>43921</v>
      </c>
      <c r="K13" s="178">
        <v>92579.31</v>
      </c>
      <c r="L13" s="178">
        <v>28857.29</v>
      </c>
      <c r="M13" s="178">
        <v>24074.41</v>
      </c>
      <c r="N13" s="178">
        <v>663785.9</v>
      </c>
      <c r="O13" s="178">
        <v>111271.9</v>
      </c>
      <c r="P13" s="178">
        <v>46049.760000000002</v>
      </c>
      <c r="Q13" s="178">
        <v>6861.3580000000002</v>
      </c>
      <c r="R13" s="178">
        <v>14427.92</v>
      </c>
      <c r="S13" s="178">
        <v>3288.43</v>
      </c>
      <c r="T13" s="178">
        <v>3379.0970000000002</v>
      </c>
      <c r="U13" s="178">
        <v>2232.9639999999999</v>
      </c>
      <c r="V13" s="178" t="s">
        <v>213</v>
      </c>
      <c r="W13" s="178" t="s">
        <v>213</v>
      </c>
      <c r="X13" s="179" t="s">
        <v>213</v>
      </c>
      <c r="Y13" s="167">
        <f t="shared" si="0"/>
        <v>77.97345033135889</v>
      </c>
      <c r="Z13" s="113">
        <f t="shared" si="0"/>
        <v>13.070862107685526</v>
      </c>
      <c r="AA13" s="113">
        <f t="shared" si="0"/>
        <v>5.4093626787357145</v>
      </c>
      <c r="AB13" s="113">
        <f t="shared" si="0"/>
        <v>0.80598843274416043</v>
      </c>
      <c r="AC13" s="113">
        <f t="shared" si="0"/>
        <v>1.694815607720531</v>
      </c>
      <c r="AD13" s="113">
        <f t="shared" si="0"/>
        <v>0.38628454336428436</v>
      </c>
      <c r="AE13" s="113">
        <f t="shared" si="0"/>
        <v>0.39693499378993113</v>
      </c>
      <c r="AF13" s="141">
        <f t="shared" si="0"/>
        <v>0.26230130460094508</v>
      </c>
      <c r="AG13" s="139">
        <f>(K13/SUM(K13:U13))+(L13/SUM(K13:U13))+(M13/SUM(K13:U13))+(N13/SUM(K13:U13)*1010)+(O13/SUM(K13:U13)*1769.7)+(P13/SUM(K13:U13)*2516.1)+(Q13/SUM(K13:U13)*3251.9)+(R13/SUM(K13:U13)*3262.3)+(S13/SUM(K13:U13)*4000.9)+(T13/SUM(K13:U13)*4008.7)+(U13/SUM(K13:U13)*4755.9)</f>
        <v>1093.5460535816203</v>
      </c>
      <c r="AH13" s="117">
        <f>(Y13*1010+Z13*1769.7+AA13*2516.1+AB13*3251.9+AC13*3262.3+AD13*4000.9+AE13*4008.7+AF13*4755.9)/100</f>
        <v>1280.2933559782141</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7" t="s">
        <v>179</v>
      </c>
      <c r="AG15" s="135"/>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7" t="s">
        <v>2</v>
      </c>
      <c r="Y16" s="197"/>
      <c r="Z16" s="198"/>
      <c r="AC16" s="144" t="s">
        <v>176</v>
      </c>
      <c r="AF16" s="53" t="s">
        <v>172</v>
      </c>
      <c r="AG16" s="109" t="s">
        <v>173</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199"/>
      <c r="Y17" s="199"/>
      <c r="Z17" s="200"/>
      <c r="AC17" s="145" t="s">
        <v>64</v>
      </c>
      <c r="AF17" s="131" t="s">
        <v>180</v>
      </c>
      <c r="AG17" s="132" t="s">
        <v>180</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3"/>
      <c r="AG18" s="134"/>
      <c r="CG18" s="52"/>
    </row>
    <row r="19" spans="1:85" ht="15" customHeight="1" x14ac:dyDescent="0.2">
      <c r="A19" s="142" t="str">
        <f t="shared" ref="A19:F20" si="1">A12</f>
        <v>20033734</v>
      </c>
      <c r="B19" s="95" t="str">
        <f t="shared" si="1"/>
        <v>DIG-022480</v>
      </c>
      <c r="C19" s="95" t="str">
        <f t="shared" si="1"/>
        <v xml:space="preserve">ELBERT 8N Bradenhead gas </v>
      </c>
      <c r="D19" s="96" t="str">
        <f t="shared" si="1"/>
        <v xml:space="preserve">Bradenhead gas </v>
      </c>
      <c r="E19" s="96">
        <f t="shared" si="1"/>
        <v>43916</v>
      </c>
      <c r="F19" s="187">
        <f t="shared" si="1"/>
        <v>0.46527777777777773</v>
      </c>
      <c r="G19" s="98"/>
      <c r="H19" s="98"/>
      <c r="I19" s="118"/>
      <c r="J19" s="119">
        <f>IF(SUM(N12:U12)&gt;0,SUM(N12:U12),NA())</f>
        <v>913163.82019999996</v>
      </c>
      <c r="K19" s="90">
        <f>IF(J19&gt;0, 100*SUM(O12:U12)/SUM(N12:U12), NA())</f>
        <v>19.051052653607972</v>
      </c>
      <c r="L19" s="90">
        <f>IF(Y12&gt;0,IF(Z12&gt;0,Y12/(Z12+AA12),NA()))</f>
        <v>5.0342109351179616</v>
      </c>
      <c r="M19" s="120">
        <f>(N12+O12)/SUM(P12:T12)</f>
        <v>11.613787756788604</v>
      </c>
      <c r="N19" s="183">
        <v>43922</v>
      </c>
      <c r="O19" s="189">
        <v>-46.1</v>
      </c>
      <c r="P19" s="189">
        <v>-30.1</v>
      </c>
      <c r="Q19" s="189">
        <v>-26.9</v>
      </c>
      <c r="R19" s="191">
        <v>-29.9</v>
      </c>
      <c r="S19" s="191">
        <v>-26.5</v>
      </c>
      <c r="T19" s="192">
        <v>-27.3</v>
      </c>
      <c r="U19" s="192">
        <v>-27.7</v>
      </c>
      <c r="V19" s="193"/>
      <c r="W19" s="195">
        <v>-235</v>
      </c>
      <c r="X19" s="201"/>
      <c r="Y19" s="202"/>
      <c r="Z19" s="203"/>
      <c r="AC19" s="146" t="s">
        <v>62</v>
      </c>
      <c r="AF19" s="128">
        <f>((K12/SUM(K12:U12)*28.0134)+(L12/SUM(K12:U12)*31.9988)+(N12/SUM(K12:U12)*16.0425)+(O12/SUM(K12:U12)*30.069)+(P12/SUM(K12:U12)*44.0956)+(Q12/SUM(K12:U12)*58.1222)+(R12/SUM(K12:U12)*58.1222)+(S12/SUM(K12:U12)*72.1488)+(T12/SUM(K12:U12)*72.1488)+(U12/SUM(K12:U12)*86.1754))/28.967</f>
        <v>0.72335740060975262</v>
      </c>
      <c r="AG19" s="125">
        <f>((N12/SUM(N12:U12)*16.0425)+(O12/SUM(N12:U12)*30.069)+(P12/SUM(N12:U12)*44.0956)+(Q12/SUM(N12:U12)*58.1222)+(R12/SUM(N12:U12)*58.1222)+(S12/SUM(N12:U12)*72.1488)+(T12/SUM(N12:U12)*72.1488)+(U12/SUM(N12:U12)*86.1754))/28.967</f>
        <v>0.70321060819547376</v>
      </c>
      <c r="AR19" s="21"/>
      <c r="CF19" s="52"/>
      <c r="CG19" s="21"/>
    </row>
    <row r="20" spans="1:85" ht="15" customHeight="1" thickBot="1" x14ac:dyDescent="0.25">
      <c r="A20" s="143" t="str">
        <f t="shared" si="1"/>
        <v>20033734</v>
      </c>
      <c r="B20" s="110" t="str">
        <f t="shared" si="1"/>
        <v>DIG-022481</v>
      </c>
      <c r="C20" s="110" t="str">
        <f t="shared" si="1"/>
        <v xml:space="preserve">ELBERT 8N Production gas </v>
      </c>
      <c r="D20" s="111" t="str">
        <f t="shared" si="1"/>
        <v xml:space="preserve">Production gas </v>
      </c>
      <c r="E20" s="175">
        <f t="shared" si="1"/>
        <v>43916</v>
      </c>
      <c r="F20" s="188">
        <f t="shared" si="1"/>
        <v>0.45833333333333331</v>
      </c>
      <c r="G20" s="110"/>
      <c r="H20" s="110"/>
      <c r="I20" s="115"/>
      <c r="J20" s="121">
        <f>IF(SUM(N13:U13)&gt;0,SUM(N13:U13),NA())</f>
        <v>851297.32900000014</v>
      </c>
      <c r="K20" s="112">
        <f>IF(J20&gt;0, 100*SUM(O13:U13)/SUM(N13:U13), NA())</f>
        <v>22.026549668641096</v>
      </c>
      <c r="L20" s="112">
        <f>IF(Y13&gt;0,IF(Z13&gt;0,Y13/(Z13+AA13),NA()))</f>
        <v>4.2192912279211905</v>
      </c>
      <c r="M20" s="122">
        <f>(N13+O13)/SUM(P13:T13)</f>
        <v>10.472824944651872</v>
      </c>
      <c r="N20" s="184">
        <v>43922</v>
      </c>
      <c r="O20" s="190">
        <v>-43.9</v>
      </c>
      <c r="P20" s="190">
        <v>-28.8</v>
      </c>
      <c r="Q20" s="190">
        <v>-25.5</v>
      </c>
      <c r="R20" s="190">
        <v>-29.2</v>
      </c>
      <c r="S20" s="190">
        <v>-25.8</v>
      </c>
      <c r="T20" s="112">
        <v>-26.4</v>
      </c>
      <c r="U20" s="190">
        <v>-26</v>
      </c>
      <c r="V20" s="194">
        <v>4.5999999999999996</v>
      </c>
      <c r="W20" s="196">
        <v>-231</v>
      </c>
      <c r="X20" s="204"/>
      <c r="Y20" s="205"/>
      <c r="Z20" s="206"/>
      <c r="AC20" s="146" t="s">
        <v>60</v>
      </c>
      <c r="AF20" s="124">
        <f>((K13/SUM(K13:U13)*28.0134)+(L13/SUM(K13:U13)*31.9988)+(M13/SUM(K13:U13)*44.0095)+(N13/SUM(K13:U13)*16.0425)+(O13/SUM(K13:U13)*30.069)+(P13/SUM(K13:U13)*44.0956)+(Q13/SUM(K13:U13)*58.1222)+(R13/SUM(K13:U13)*58.1222)+(S13/SUM(K13:U13)*72.1488)+(T13/SUM(K13:U13)*72.1488)+(U13/SUM(K13:U13)*86.1754))/28.967</f>
        <v>0.77966364944184452</v>
      </c>
      <c r="AG20" s="126">
        <f>((N13/SUM(N13:U13)*16.0425)+(O13/SUM(N13:U13)*30.069)+(P13/SUM(N13:U13)*44.0956)+(Q13/SUM(N13:U13)*58.1222)+(R13/SUM(N13:U13)*58.1222)+(S13/SUM(N13:U13)*72.1488)+(T13/SUM(N13:U13)*72.1488)+(U13/SUM(N13:U13)*86.1754))/28.967</f>
        <v>0.72734850857207056</v>
      </c>
      <c r="AR20" s="21"/>
      <c r="CF20" s="52"/>
      <c r="CG20" s="21"/>
    </row>
    <row r="21" spans="1:85" ht="15" customHeight="1" x14ac:dyDescent="0.2">
      <c r="AC21" s="79" t="s">
        <v>175</v>
      </c>
    </row>
    <row r="22" spans="1:85" ht="15" customHeight="1" x14ac:dyDescent="0.2">
      <c r="AC22" s="79" t="s">
        <v>177</v>
      </c>
    </row>
    <row r="23" spans="1:85" ht="15" customHeight="1" x14ac:dyDescent="0.2">
      <c r="Y23" s="81"/>
      <c r="AH23" s="21" t="s">
        <v>170</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ignoredErrors>
    <ignoredError sqref="J20:K20 J19" formulaRange="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A4" sqref="A4"/>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25">
      <c r="A42"/>
      <c r="B42"/>
      <c r="C42"/>
      <c r="D42"/>
      <c r="E42"/>
      <c r="F42"/>
      <c r="G42"/>
      <c r="H42"/>
      <c r="I42"/>
      <c r="J42"/>
      <c r="K42"/>
      <c r="L42"/>
      <c r="N42"/>
      <c r="O42"/>
      <c r="P42"/>
      <c r="Q42"/>
      <c r="R42"/>
      <c r="S42"/>
      <c r="T42"/>
      <c r="U42"/>
      <c r="V42"/>
      <c r="W42"/>
      <c r="X42"/>
    </row>
    <row r="43" spans="1:24" ht="1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T31"/>
  <sheetViews>
    <sheetView zoomScale="55" zoomScaleNormal="55" workbookViewId="0">
      <selection activeCell="U49" sqref="U49"/>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50" t="s">
        <v>216</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c r="C4" s="107">
        <v>43916.465277777781</v>
      </c>
      <c r="D4" s="151" t="s">
        <v>205</v>
      </c>
      <c r="E4" s="102" t="s">
        <v>209</v>
      </c>
      <c r="F4" s="157" t="s">
        <v>214</v>
      </c>
      <c r="G4" s="100" t="s">
        <v>98</v>
      </c>
      <c r="I4" s="100"/>
      <c r="J4" s="151"/>
      <c r="K4" s="156">
        <v>43916</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50" t="s">
        <v>206</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1"/>
      <c r="B8" s="150" t="s">
        <v>134</v>
      </c>
      <c r="C8" s="100" t="s">
        <v>135</v>
      </c>
      <c r="D8" s="150" t="s">
        <v>136</v>
      </c>
      <c r="E8" s="151"/>
      <c r="F8" s="150" t="s">
        <v>137</v>
      </c>
      <c r="G8" s="152">
        <v>1.431</v>
      </c>
      <c r="H8" s="152" t="s">
        <v>218</v>
      </c>
      <c r="I8" s="151"/>
      <c r="J8" s="151"/>
      <c r="K8" s="151"/>
      <c r="L8" s="151"/>
      <c r="M8" s="151"/>
      <c r="N8" s="151"/>
      <c r="O8" s="151"/>
      <c r="P8" s="105">
        <v>5.0000000000000001E-3</v>
      </c>
      <c r="Q8" s="105">
        <v>5.0000000000000001E-3</v>
      </c>
      <c r="R8" s="105">
        <v>5.0000000000000001E-3</v>
      </c>
      <c r="S8" s="151"/>
      <c r="T8" s="150" t="s">
        <v>206</v>
      </c>
    </row>
    <row r="9" spans="1:20" x14ac:dyDescent="0.25">
      <c r="A9" s="151"/>
      <c r="B9" s="150" t="s">
        <v>138</v>
      </c>
      <c r="C9" s="150" t="s">
        <v>139</v>
      </c>
      <c r="D9" s="150" t="s">
        <v>136</v>
      </c>
      <c r="E9" s="151"/>
      <c r="F9" s="150" t="s">
        <v>137</v>
      </c>
      <c r="G9" s="152">
        <v>5.0000000000000001E-3</v>
      </c>
      <c r="H9" s="161" t="s">
        <v>219</v>
      </c>
      <c r="I9" s="151"/>
      <c r="J9" s="151"/>
      <c r="K9" s="151"/>
      <c r="L9" s="151"/>
      <c r="M9" s="151"/>
      <c r="N9" s="151"/>
      <c r="O9" s="151"/>
      <c r="P9" s="105">
        <v>5.0000000000000001E-3</v>
      </c>
      <c r="Q9" s="105">
        <v>5.0000000000000001E-3</v>
      </c>
      <c r="R9" s="105">
        <v>5.0000000000000001E-3</v>
      </c>
      <c r="S9" s="151"/>
      <c r="T9" s="150" t="s">
        <v>206</v>
      </c>
    </row>
    <row r="10" spans="1:20" x14ac:dyDescent="0.25">
      <c r="A10" s="151"/>
      <c r="B10" s="150" t="s">
        <v>140</v>
      </c>
      <c r="C10" s="150" t="s">
        <v>141</v>
      </c>
      <c r="D10" s="150" t="s">
        <v>136</v>
      </c>
      <c r="E10" s="151"/>
      <c r="F10" s="150" t="s">
        <v>137</v>
      </c>
      <c r="G10" s="152">
        <v>5.3959999999999999</v>
      </c>
      <c r="H10" s="161" t="s">
        <v>218</v>
      </c>
      <c r="I10" s="151"/>
      <c r="J10" s="151"/>
      <c r="K10" s="151"/>
      <c r="L10" s="151"/>
      <c r="M10" s="151"/>
      <c r="N10" s="151"/>
      <c r="O10" s="151"/>
      <c r="P10" s="105">
        <v>5.0000000000000001E-3</v>
      </c>
      <c r="Q10" s="105">
        <v>5.0000000000000001E-3</v>
      </c>
      <c r="R10" s="105">
        <v>5.0000000000000001E-3</v>
      </c>
      <c r="S10" s="151"/>
      <c r="T10" s="150" t="s">
        <v>206</v>
      </c>
    </row>
    <row r="11" spans="1:20" x14ac:dyDescent="0.25">
      <c r="A11" s="151"/>
      <c r="B11" s="150" t="s">
        <v>185</v>
      </c>
      <c r="C11" s="150" t="s">
        <v>186</v>
      </c>
      <c r="D11" s="150" t="s">
        <v>136</v>
      </c>
      <c r="E11" s="151"/>
      <c r="F11" s="150" t="s">
        <v>137</v>
      </c>
      <c r="G11" s="152">
        <v>5.0000000000000001E-3</v>
      </c>
      <c r="H11" s="161" t="s">
        <v>219</v>
      </c>
      <c r="P11" s="105">
        <v>5.0000000000000001E-3</v>
      </c>
      <c r="Q11" s="105">
        <v>5.0000000000000001E-3</v>
      </c>
      <c r="R11" s="105">
        <v>5.0000000000000001E-3</v>
      </c>
      <c r="S11" s="151"/>
      <c r="T11" s="150" t="s">
        <v>206</v>
      </c>
    </row>
    <row r="12" spans="1:20" x14ac:dyDescent="0.25">
      <c r="A12" s="151"/>
      <c r="B12" s="150" t="s">
        <v>187</v>
      </c>
      <c r="C12" s="150" t="s">
        <v>188</v>
      </c>
      <c r="D12" s="150" t="s">
        <v>136</v>
      </c>
      <c r="E12" s="151"/>
      <c r="F12" s="150" t="s">
        <v>137</v>
      </c>
      <c r="G12" s="152">
        <v>0.80200000000000005</v>
      </c>
      <c r="H12" s="161" t="s">
        <v>218</v>
      </c>
      <c r="P12" s="105">
        <v>5.0000000000000001E-3</v>
      </c>
      <c r="Q12" s="105">
        <v>5.0000000000000001E-3</v>
      </c>
      <c r="R12" s="105">
        <v>5.0000000000000001E-3</v>
      </c>
      <c r="S12" s="151"/>
      <c r="T12" s="150" t="s">
        <v>206</v>
      </c>
    </row>
    <row r="13" spans="1:20" x14ac:dyDescent="0.25">
      <c r="A13" s="151"/>
      <c r="B13" s="150" t="s">
        <v>142</v>
      </c>
      <c r="C13" s="150" t="s">
        <v>143</v>
      </c>
      <c r="D13" s="150" t="s">
        <v>136</v>
      </c>
      <c r="E13" s="151"/>
      <c r="F13" s="150" t="s">
        <v>137</v>
      </c>
      <c r="G13" s="152">
        <v>74.772999999999996</v>
      </c>
      <c r="H13" s="161" t="s">
        <v>218</v>
      </c>
      <c r="I13" s="151"/>
      <c r="J13" s="151"/>
      <c r="K13" s="151"/>
      <c r="L13" s="151"/>
      <c r="M13" s="151"/>
      <c r="N13" s="151"/>
      <c r="O13" s="151"/>
      <c r="P13" s="105">
        <v>5.0000000000000001E-3</v>
      </c>
      <c r="Q13" s="105">
        <v>5.0000000000000001E-3</v>
      </c>
      <c r="R13" s="105">
        <v>5.0000000000000001E-3</v>
      </c>
      <c r="S13" s="151"/>
      <c r="T13" s="150" t="s">
        <v>206</v>
      </c>
    </row>
    <row r="14" spans="1:20" x14ac:dyDescent="0.25">
      <c r="A14" s="151"/>
      <c r="B14" s="150" t="s">
        <v>144</v>
      </c>
      <c r="C14" s="150" t="s">
        <v>145</v>
      </c>
      <c r="D14" s="150" t="s">
        <v>136</v>
      </c>
      <c r="E14" s="151"/>
      <c r="F14" s="150" t="s">
        <v>137</v>
      </c>
      <c r="G14" s="152">
        <v>10.207000000000001</v>
      </c>
      <c r="H14" s="161" t="s">
        <v>218</v>
      </c>
      <c r="I14" s="151"/>
      <c r="J14" s="151"/>
      <c r="K14" s="151"/>
      <c r="L14" s="151"/>
      <c r="M14" s="151"/>
      <c r="N14" s="151"/>
      <c r="O14" s="151"/>
      <c r="P14" s="105">
        <v>5.0000000000000001E-3</v>
      </c>
      <c r="Q14" s="105">
        <v>5.0000000000000001E-3</v>
      </c>
      <c r="R14" s="105">
        <v>5.0000000000000001E-3</v>
      </c>
      <c r="S14" s="151"/>
      <c r="T14" s="150" t="s">
        <v>206</v>
      </c>
    </row>
    <row r="15" spans="1:20" x14ac:dyDescent="0.25">
      <c r="A15" s="151"/>
      <c r="B15" s="150" t="s">
        <v>189</v>
      </c>
      <c r="C15" s="150" t="s">
        <v>190</v>
      </c>
      <c r="D15" s="150" t="s">
        <v>136</v>
      </c>
      <c r="E15" s="151"/>
      <c r="F15" s="150" t="s">
        <v>137</v>
      </c>
      <c r="G15" s="152">
        <v>5.0000000000000001E-3</v>
      </c>
      <c r="H15" s="161" t="s">
        <v>219</v>
      </c>
      <c r="P15" s="105">
        <v>5.0000000000000001E-3</v>
      </c>
      <c r="Q15" s="105">
        <v>5.0000000000000001E-3</v>
      </c>
      <c r="R15" s="105">
        <v>5.0000000000000001E-3</v>
      </c>
      <c r="S15" s="151"/>
      <c r="T15" s="150" t="s">
        <v>206</v>
      </c>
    </row>
    <row r="16" spans="1:20" x14ac:dyDescent="0.25">
      <c r="A16" s="151"/>
      <c r="B16" s="150" t="s">
        <v>146</v>
      </c>
      <c r="C16" s="150" t="s">
        <v>147</v>
      </c>
      <c r="D16" s="150" t="s">
        <v>136</v>
      </c>
      <c r="E16" s="151"/>
      <c r="F16" s="150" t="s">
        <v>137</v>
      </c>
      <c r="G16" s="152">
        <v>4.6459999999999999</v>
      </c>
      <c r="H16" s="161" t="s">
        <v>218</v>
      </c>
      <c r="I16" s="151"/>
      <c r="J16" s="151"/>
      <c r="K16" s="151"/>
      <c r="L16" s="151"/>
      <c r="M16" s="151"/>
      <c r="N16" s="151"/>
      <c r="O16" s="151"/>
      <c r="P16" s="105">
        <v>5.0000000000000001E-3</v>
      </c>
      <c r="Q16" s="105">
        <v>5.0000000000000001E-3</v>
      </c>
      <c r="R16" s="105">
        <v>5.0000000000000001E-3</v>
      </c>
      <c r="S16" s="151"/>
      <c r="T16" s="150" t="s">
        <v>206</v>
      </c>
    </row>
    <row r="17" spans="1:20" x14ac:dyDescent="0.25">
      <c r="A17" s="151"/>
      <c r="B17" s="150" t="s">
        <v>148</v>
      </c>
      <c r="C17" s="150" t="s">
        <v>149</v>
      </c>
      <c r="D17" s="150" t="s">
        <v>136</v>
      </c>
      <c r="E17" s="151"/>
      <c r="F17" s="150" t="s">
        <v>137</v>
      </c>
      <c r="G17" s="152">
        <v>0.71499999999999997</v>
      </c>
      <c r="H17" s="161" t="s">
        <v>218</v>
      </c>
      <c r="I17" s="151"/>
      <c r="J17" s="151"/>
      <c r="K17" s="151"/>
      <c r="M17" s="151"/>
      <c r="N17" s="151"/>
      <c r="O17" s="151"/>
      <c r="P17" s="105">
        <v>5.0000000000000001E-3</v>
      </c>
      <c r="Q17" s="105">
        <v>5.0000000000000001E-3</v>
      </c>
      <c r="R17" s="105">
        <v>5.0000000000000001E-3</v>
      </c>
      <c r="S17" s="151"/>
      <c r="T17" s="150" t="s">
        <v>206</v>
      </c>
    </row>
    <row r="18" spans="1:20" x14ac:dyDescent="0.25">
      <c r="A18" s="151"/>
      <c r="B18" s="150" t="s">
        <v>150</v>
      </c>
      <c r="C18" s="150" t="s">
        <v>151</v>
      </c>
      <c r="D18" s="150" t="s">
        <v>136</v>
      </c>
      <c r="E18" s="151"/>
      <c r="F18" s="150" t="s">
        <v>137</v>
      </c>
      <c r="G18" s="152">
        <v>1.339</v>
      </c>
      <c r="H18" s="161" t="s">
        <v>218</v>
      </c>
      <c r="I18" s="151"/>
      <c r="J18" s="151"/>
      <c r="K18" s="151"/>
      <c r="M18" s="151"/>
      <c r="N18" s="151"/>
      <c r="O18" s="151"/>
      <c r="P18" s="105">
        <v>5.0000000000000001E-3</v>
      </c>
      <c r="Q18" s="105">
        <v>5.0000000000000001E-3</v>
      </c>
      <c r="R18" s="105">
        <v>5.0000000000000001E-3</v>
      </c>
      <c r="S18" s="151"/>
      <c r="T18" s="150" t="s">
        <v>206</v>
      </c>
    </row>
    <row r="19" spans="1:20" x14ac:dyDescent="0.25">
      <c r="A19" s="151"/>
      <c r="B19" s="150" t="s">
        <v>77</v>
      </c>
      <c r="C19" s="150" t="s">
        <v>152</v>
      </c>
      <c r="D19" s="150" t="s">
        <v>136</v>
      </c>
      <c r="E19" s="151"/>
      <c r="F19" s="150" t="s">
        <v>137</v>
      </c>
      <c r="G19" s="152">
        <v>0.33200000000000002</v>
      </c>
      <c r="H19" s="161" t="s">
        <v>218</v>
      </c>
      <c r="I19" s="151"/>
      <c r="J19" s="151"/>
      <c r="K19" s="151"/>
      <c r="L19" s="151"/>
      <c r="M19" s="151"/>
      <c r="N19" s="151"/>
      <c r="O19" s="151"/>
      <c r="P19" s="105">
        <v>5.0000000000000001E-3</v>
      </c>
      <c r="Q19" s="105">
        <v>5.0000000000000001E-3</v>
      </c>
      <c r="R19" s="105">
        <v>5.0000000000000001E-3</v>
      </c>
      <c r="S19" s="151"/>
      <c r="T19" s="150" t="s">
        <v>206</v>
      </c>
    </row>
    <row r="20" spans="1:20" x14ac:dyDescent="0.25">
      <c r="A20" s="151"/>
      <c r="B20" s="150" t="s">
        <v>153</v>
      </c>
      <c r="C20" s="150" t="s">
        <v>154</v>
      </c>
      <c r="D20" s="150" t="s">
        <v>136</v>
      </c>
      <c r="E20" s="151"/>
      <c r="F20" s="150" t="s">
        <v>137</v>
      </c>
      <c r="G20" s="152">
        <v>0.28599999999999998</v>
      </c>
      <c r="H20" s="161" t="s">
        <v>218</v>
      </c>
      <c r="I20" s="151"/>
      <c r="J20" s="151"/>
      <c r="K20" s="151"/>
      <c r="L20" s="151"/>
      <c r="M20" s="151"/>
      <c r="N20" s="151"/>
      <c r="O20" s="151"/>
      <c r="P20" s="105">
        <v>5.0000000000000001E-3</v>
      </c>
      <c r="Q20" s="105">
        <v>5.0000000000000001E-3</v>
      </c>
      <c r="R20" s="105">
        <v>5.0000000000000001E-3</v>
      </c>
      <c r="S20" s="151"/>
      <c r="T20" s="150" t="s">
        <v>206</v>
      </c>
    </row>
    <row r="21" spans="1:20" x14ac:dyDescent="0.25">
      <c r="A21" s="147"/>
      <c r="B21" s="150" t="s">
        <v>155</v>
      </c>
      <c r="C21" s="150" t="s">
        <v>156</v>
      </c>
      <c r="D21" s="150" t="s">
        <v>136</v>
      </c>
      <c r="E21" s="151"/>
      <c r="F21" s="150" t="s">
        <v>137</v>
      </c>
      <c r="G21" s="152">
        <v>7.3999999999999996E-2</v>
      </c>
      <c r="H21" s="161" t="s">
        <v>218</v>
      </c>
      <c r="I21" s="108"/>
      <c r="J21" s="151"/>
      <c r="K21" s="151"/>
      <c r="M21" s="151"/>
      <c r="N21" s="151"/>
      <c r="O21" s="151"/>
      <c r="P21" s="105">
        <v>5.0000000000000001E-3</v>
      </c>
      <c r="Q21" s="105">
        <v>5.0000000000000001E-3</v>
      </c>
      <c r="R21" s="105">
        <v>5.0000000000000001E-3</v>
      </c>
      <c r="S21" s="151"/>
      <c r="T21" s="150" t="s">
        <v>206</v>
      </c>
    </row>
    <row r="22" spans="1:20" x14ac:dyDescent="0.25">
      <c r="A22" s="147"/>
      <c r="B22" s="153" t="s">
        <v>157</v>
      </c>
      <c r="C22" s="153" t="s">
        <v>158</v>
      </c>
      <c r="D22" s="150" t="s">
        <v>136</v>
      </c>
      <c r="E22" s="151"/>
      <c r="F22" s="154" t="s">
        <v>159</v>
      </c>
      <c r="G22" s="155">
        <v>-46.1</v>
      </c>
      <c r="H22" s="152"/>
      <c r="I22" s="151"/>
      <c r="J22" s="151"/>
      <c r="K22" s="151"/>
      <c r="M22" s="151"/>
      <c r="N22" s="151"/>
      <c r="O22" s="151"/>
      <c r="P22" s="151"/>
      <c r="Q22" s="151"/>
      <c r="R22" s="151"/>
      <c r="S22" s="151"/>
      <c r="T22" s="150" t="s">
        <v>206</v>
      </c>
    </row>
    <row r="23" spans="1:20" x14ac:dyDescent="0.25">
      <c r="A23" s="147"/>
      <c r="B23" s="153" t="s">
        <v>160</v>
      </c>
      <c r="C23" s="153" t="s">
        <v>161</v>
      </c>
      <c r="D23" s="150" t="s">
        <v>136</v>
      </c>
      <c r="E23" s="151"/>
      <c r="F23" s="154" t="s">
        <v>159</v>
      </c>
      <c r="G23" s="106">
        <v>-235</v>
      </c>
      <c r="H23" s="152"/>
      <c r="I23" s="151"/>
      <c r="J23" s="151"/>
      <c r="K23" s="151"/>
      <c r="M23" s="151"/>
      <c r="N23" s="151"/>
      <c r="O23" s="151"/>
      <c r="P23" s="151"/>
      <c r="Q23" s="151"/>
      <c r="R23" s="151"/>
      <c r="S23" s="151"/>
      <c r="T23" s="160" t="s">
        <v>206</v>
      </c>
    </row>
    <row r="24" spans="1:20" x14ac:dyDescent="0.25">
      <c r="A24" s="147"/>
      <c r="B24" s="153" t="s">
        <v>162</v>
      </c>
      <c r="C24" s="154" t="s">
        <v>163</v>
      </c>
      <c r="D24" s="150" t="s">
        <v>136</v>
      </c>
      <c r="E24" s="147"/>
      <c r="F24" s="154" t="s">
        <v>159</v>
      </c>
      <c r="G24" s="155">
        <v>-30.1</v>
      </c>
      <c r="H24" s="152"/>
      <c r="I24" s="151"/>
      <c r="J24" s="151"/>
      <c r="K24" s="151"/>
      <c r="M24" s="151"/>
      <c r="N24" s="151"/>
      <c r="O24" s="151"/>
      <c r="P24" s="151"/>
      <c r="Q24" s="151"/>
      <c r="R24" s="151"/>
      <c r="S24" s="151"/>
      <c r="T24" s="160" t="s">
        <v>206</v>
      </c>
    </row>
    <row r="25" spans="1:20" x14ac:dyDescent="0.25">
      <c r="B25" s="153" t="s">
        <v>164</v>
      </c>
      <c r="C25" s="154" t="s">
        <v>165</v>
      </c>
      <c r="D25" s="150" t="s">
        <v>136</v>
      </c>
      <c r="E25" s="147"/>
      <c r="F25" s="154" t="s">
        <v>159</v>
      </c>
      <c r="G25" s="155">
        <v>-26.9</v>
      </c>
      <c r="H25" s="152"/>
      <c r="T25" s="160" t="s">
        <v>206</v>
      </c>
    </row>
    <row r="26" spans="1:20" x14ac:dyDescent="0.25">
      <c r="B26" s="153" t="s">
        <v>166</v>
      </c>
      <c r="C26" s="154" t="s">
        <v>167</v>
      </c>
      <c r="D26" s="150" t="s">
        <v>136</v>
      </c>
      <c r="E26" s="147"/>
      <c r="F26" s="154" t="s">
        <v>159</v>
      </c>
      <c r="G26" s="155">
        <v>-29.9</v>
      </c>
      <c r="H26" s="152"/>
      <c r="K26" s="169"/>
      <c r="T26" s="160" t="s">
        <v>206</v>
      </c>
    </row>
    <row r="27" spans="1:20" x14ac:dyDescent="0.25">
      <c r="B27" s="153" t="s">
        <v>168</v>
      </c>
      <c r="C27" s="154" t="s">
        <v>169</v>
      </c>
      <c r="D27" s="150" t="s">
        <v>136</v>
      </c>
      <c r="E27" s="147"/>
      <c r="F27" s="154" t="s">
        <v>159</v>
      </c>
      <c r="G27" s="155">
        <v>-26.5</v>
      </c>
      <c r="H27" s="152"/>
      <c r="K27" s="182"/>
      <c r="T27" s="160" t="s">
        <v>206</v>
      </c>
    </row>
    <row r="28" spans="1:20" s="182" customFormat="1" x14ac:dyDescent="0.25">
      <c r="B28" s="162" t="s">
        <v>198</v>
      </c>
      <c r="C28" s="163" t="s">
        <v>199</v>
      </c>
      <c r="D28" s="160" t="s">
        <v>136</v>
      </c>
      <c r="E28" s="158"/>
      <c r="F28" s="163" t="s">
        <v>159</v>
      </c>
      <c r="G28" s="155">
        <v>-27.3</v>
      </c>
      <c r="H28" s="161"/>
      <c r="K28" s="207" t="s">
        <v>217</v>
      </c>
      <c r="T28" s="160" t="s">
        <v>206</v>
      </c>
    </row>
    <row r="29" spans="1:20" s="182" customFormat="1" x14ac:dyDescent="0.25">
      <c r="B29" s="162" t="s">
        <v>200</v>
      </c>
      <c r="C29" s="163" t="s">
        <v>201</v>
      </c>
      <c r="D29" s="160" t="s">
        <v>136</v>
      </c>
      <c r="E29" s="158"/>
      <c r="F29" s="163" t="s">
        <v>159</v>
      </c>
      <c r="G29" s="155">
        <v>-27.7</v>
      </c>
      <c r="H29" s="161"/>
      <c r="K29" s="207" t="s">
        <v>217</v>
      </c>
      <c r="T29" s="160" t="s">
        <v>206</v>
      </c>
    </row>
    <row r="30" spans="1:20" x14ac:dyDescent="0.25">
      <c r="B30" s="162" t="s">
        <v>191</v>
      </c>
      <c r="C30" s="163" t="s">
        <v>192</v>
      </c>
      <c r="D30" s="160" t="s">
        <v>136</v>
      </c>
      <c r="E30" s="158"/>
      <c r="F30" s="163" t="s">
        <v>193</v>
      </c>
      <c r="G30" s="164">
        <v>1157.2325192161616</v>
      </c>
      <c r="H30" s="161"/>
      <c r="T30" s="160" t="s">
        <v>206</v>
      </c>
    </row>
    <row r="31" spans="1:20" x14ac:dyDescent="0.25">
      <c r="B31" s="162" t="s">
        <v>194</v>
      </c>
      <c r="C31" s="163" t="s">
        <v>195</v>
      </c>
      <c r="D31" s="160" t="s">
        <v>136</v>
      </c>
      <c r="E31" s="158"/>
      <c r="F31" s="163" t="s">
        <v>204</v>
      </c>
      <c r="G31" s="168">
        <v>0.72335740060975262</v>
      </c>
      <c r="H31" s="161"/>
      <c r="T31" s="160" t="s">
        <v>206</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T32"/>
  <sheetViews>
    <sheetView zoomScale="55" zoomScaleNormal="55" workbookViewId="0">
      <selection activeCell="U51" sqref="U51"/>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01" t="s">
        <v>216</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c r="C4" s="107">
        <v>43916.458333333336</v>
      </c>
      <c r="D4" s="151" t="s">
        <v>205</v>
      </c>
      <c r="E4" s="102" t="s">
        <v>210</v>
      </c>
      <c r="F4" s="157" t="s">
        <v>215</v>
      </c>
      <c r="G4" s="100" t="s">
        <v>98</v>
      </c>
      <c r="I4" s="100"/>
      <c r="J4" s="151"/>
      <c r="K4" s="156">
        <v>43916</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206</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04">
        <v>2.895</v>
      </c>
      <c r="H8" s="161" t="s">
        <v>218</v>
      </c>
      <c r="I8" s="103"/>
      <c r="J8" s="103"/>
      <c r="K8" s="103"/>
      <c r="L8" s="103"/>
      <c r="M8" s="103"/>
      <c r="N8" s="103"/>
      <c r="O8" s="103"/>
      <c r="P8" s="105">
        <v>5.0000000000000001E-3</v>
      </c>
      <c r="Q8" s="105">
        <v>5.0000000000000001E-3</v>
      </c>
      <c r="R8" s="105">
        <v>5.0000000000000001E-3</v>
      </c>
      <c r="S8" s="103"/>
      <c r="T8" s="101" t="s">
        <v>206</v>
      </c>
    </row>
    <row r="9" spans="1:20" x14ac:dyDescent="0.25">
      <c r="A9" s="103"/>
      <c r="B9" s="101" t="s">
        <v>138</v>
      </c>
      <c r="C9" s="101" t="s">
        <v>139</v>
      </c>
      <c r="D9" s="101" t="s">
        <v>136</v>
      </c>
      <c r="E9" s="103"/>
      <c r="F9" s="101" t="s">
        <v>137</v>
      </c>
      <c r="G9" s="152">
        <v>2.415</v>
      </c>
      <c r="H9" s="161" t="s">
        <v>218</v>
      </c>
      <c r="I9" s="103"/>
      <c r="J9" s="103"/>
      <c r="K9" s="103"/>
      <c r="L9" s="103"/>
      <c r="M9" s="103"/>
      <c r="N9" s="103"/>
      <c r="O9" s="103"/>
      <c r="P9" s="105">
        <v>5.0000000000000001E-3</v>
      </c>
      <c r="Q9" s="105">
        <v>5.0000000000000001E-3</v>
      </c>
      <c r="R9" s="105">
        <v>5.0000000000000001E-3</v>
      </c>
      <c r="S9" s="103"/>
      <c r="T9" s="101" t="s">
        <v>206</v>
      </c>
    </row>
    <row r="10" spans="1:20" x14ac:dyDescent="0.25">
      <c r="A10" s="103"/>
      <c r="B10" s="101" t="s">
        <v>140</v>
      </c>
      <c r="C10" s="101" t="s">
        <v>141</v>
      </c>
      <c r="D10" s="101" t="s">
        <v>136</v>
      </c>
      <c r="E10" s="103"/>
      <c r="F10" s="101" t="s">
        <v>137</v>
      </c>
      <c r="G10" s="152">
        <v>9.2880000000000003</v>
      </c>
      <c r="H10" s="161" t="s">
        <v>218</v>
      </c>
      <c r="I10" s="103"/>
      <c r="J10" s="103"/>
      <c r="K10" s="103"/>
      <c r="L10" s="103"/>
      <c r="M10" s="103"/>
      <c r="N10" s="103"/>
      <c r="O10" s="103"/>
      <c r="P10" s="105">
        <v>5.0000000000000001E-3</v>
      </c>
      <c r="Q10" s="105">
        <v>5.0000000000000001E-3</v>
      </c>
      <c r="R10" s="105">
        <v>5.0000000000000001E-3</v>
      </c>
      <c r="S10" s="103"/>
      <c r="T10" s="101" t="s">
        <v>206</v>
      </c>
    </row>
    <row r="11" spans="1:20" x14ac:dyDescent="0.25">
      <c r="A11" s="103"/>
      <c r="B11" s="148" t="s">
        <v>185</v>
      </c>
      <c r="C11" s="148" t="s">
        <v>186</v>
      </c>
      <c r="D11" s="148" t="s">
        <v>136</v>
      </c>
      <c r="E11" s="149"/>
      <c r="F11" s="148" t="s">
        <v>137</v>
      </c>
      <c r="G11" s="152">
        <v>5.0000000000000001E-3</v>
      </c>
      <c r="H11" s="161" t="s">
        <v>219</v>
      </c>
      <c r="P11" s="105">
        <v>5.0000000000000001E-3</v>
      </c>
      <c r="Q11" s="105">
        <v>5.0000000000000001E-3</v>
      </c>
      <c r="R11" s="105">
        <v>5.0000000000000001E-3</v>
      </c>
      <c r="S11" s="103"/>
      <c r="T11" s="101" t="s">
        <v>206</v>
      </c>
    </row>
    <row r="12" spans="1:20" x14ac:dyDescent="0.25">
      <c r="A12" s="103"/>
      <c r="B12" s="148" t="s">
        <v>187</v>
      </c>
      <c r="C12" s="148" t="s">
        <v>188</v>
      </c>
      <c r="D12" s="148" t="s">
        <v>136</v>
      </c>
      <c r="E12" s="149"/>
      <c r="F12" s="148" t="s">
        <v>137</v>
      </c>
      <c r="G12" s="152">
        <v>5.0000000000000001E-3</v>
      </c>
      <c r="H12" s="161" t="s">
        <v>219</v>
      </c>
      <c r="P12" s="105">
        <v>5.0000000000000001E-3</v>
      </c>
      <c r="Q12" s="105">
        <v>5.0000000000000001E-3</v>
      </c>
      <c r="R12" s="105">
        <v>5.0000000000000001E-3</v>
      </c>
      <c r="S12" s="103"/>
      <c r="T12" s="101" t="s">
        <v>206</v>
      </c>
    </row>
    <row r="13" spans="1:20" x14ac:dyDescent="0.25">
      <c r="A13" s="103"/>
      <c r="B13" s="101" t="s">
        <v>142</v>
      </c>
      <c r="C13" s="101" t="s">
        <v>143</v>
      </c>
      <c r="D13" s="101" t="s">
        <v>136</v>
      </c>
      <c r="E13" s="103"/>
      <c r="F13" s="101" t="s">
        <v>137</v>
      </c>
      <c r="G13" s="152">
        <v>66.590999999999994</v>
      </c>
      <c r="H13" s="161" t="s">
        <v>218</v>
      </c>
      <c r="I13" s="103"/>
      <c r="J13" s="103"/>
      <c r="K13" s="103"/>
      <c r="L13" s="103"/>
      <c r="M13" s="103"/>
      <c r="N13" s="103"/>
      <c r="O13" s="103"/>
      <c r="P13" s="105">
        <v>5.0000000000000001E-3</v>
      </c>
      <c r="Q13" s="105">
        <v>5.0000000000000001E-3</v>
      </c>
      <c r="R13" s="105">
        <v>5.0000000000000001E-3</v>
      </c>
      <c r="S13" s="103"/>
      <c r="T13" s="101" t="s">
        <v>206</v>
      </c>
    </row>
    <row r="14" spans="1:20" x14ac:dyDescent="0.25">
      <c r="A14" s="103"/>
      <c r="B14" s="101" t="s">
        <v>144</v>
      </c>
      <c r="C14" s="101" t="s">
        <v>145</v>
      </c>
      <c r="D14" s="101" t="s">
        <v>136</v>
      </c>
      <c r="E14" s="103"/>
      <c r="F14" s="101" t="s">
        <v>137</v>
      </c>
      <c r="G14" s="152">
        <v>11.163</v>
      </c>
      <c r="H14" s="161" t="s">
        <v>218</v>
      </c>
      <c r="I14" s="103"/>
      <c r="J14" s="103"/>
      <c r="K14" s="103"/>
      <c r="L14" s="103"/>
      <c r="M14" s="103"/>
      <c r="N14" s="103"/>
      <c r="O14" s="103"/>
      <c r="P14" s="105">
        <v>5.0000000000000001E-3</v>
      </c>
      <c r="Q14" s="105">
        <v>5.0000000000000001E-3</v>
      </c>
      <c r="R14" s="105">
        <v>5.0000000000000001E-3</v>
      </c>
      <c r="S14" s="103"/>
      <c r="T14" s="101" t="s">
        <v>206</v>
      </c>
    </row>
    <row r="15" spans="1:20" x14ac:dyDescent="0.25">
      <c r="A15" s="103"/>
      <c r="B15" s="150" t="s">
        <v>189</v>
      </c>
      <c r="C15" s="150" t="s">
        <v>190</v>
      </c>
      <c r="D15" s="150" t="s">
        <v>136</v>
      </c>
      <c r="E15" s="151"/>
      <c r="F15" s="150" t="s">
        <v>137</v>
      </c>
      <c r="G15" s="152">
        <v>5.0000000000000001E-3</v>
      </c>
      <c r="H15" s="152" t="s">
        <v>219</v>
      </c>
      <c r="P15" s="105">
        <v>5.0000000000000001E-3</v>
      </c>
      <c r="Q15" s="105">
        <v>5.0000000000000001E-3</v>
      </c>
      <c r="R15" s="105">
        <v>5.0000000000000001E-3</v>
      </c>
      <c r="S15" s="103"/>
      <c r="T15" s="101" t="s">
        <v>206</v>
      </c>
    </row>
    <row r="16" spans="1:20" x14ac:dyDescent="0.25">
      <c r="A16" s="103"/>
      <c r="B16" s="101" t="s">
        <v>146</v>
      </c>
      <c r="C16" s="101" t="s">
        <v>147</v>
      </c>
      <c r="D16" s="101" t="s">
        <v>136</v>
      </c>
      <c r="E16" s="103"/>
      <c r="F16" s="101" t="s">
        <v>137</v>
      </c>
      <c r="G16" s="152">
        <v>4.62</v>
      </c>
      <c r="H16" s="161" t="s">
        <v>218</v>
      </c>
      <c r="I16" s="103"/>
      <c r="J16" s="103"/>
      <c r="K16" s="103"/>
      <c r="L16" s="103"/>
      <c r="M16" s="103"/>
      <c r="N16" s="103"/>
      <c r="O16" s="103"/>
      <c r="P16" s="105">
        <v>5.0000000000000001E-3</v>
      </c>
      <c r="Q16" s="105">
        <v>5.0000000000000001E-3</v>
      </c>
      <c r="R16" s="105">
        <v>5.0000000000000001E-3</v>
      </c>
      <c r="S16" s="103"/>
      <c r="T16" s="101" t="s">
        <v>206</v>
      </c>
    </row>
    <row r="17" spans="1:20" x14ac:dyDescent="0.25">
      <c r="A17" s="103"/>
      <c r="B17" s="101" t="s">
        <v>148</v>
      </c>
      <c r="C17" s="101" t="s">
        <v>149</v>
      </c>
      <c r="D17" s="101" t="s">
        <v>136</v>
      </c>
      <c r="E17" s="103"/>
      <c r="F17" s="101" t="s">
        <v>137</v>
      </c>
      <c r="G17" s="152">
        <v>0.68799999999999994</v>
      </c>
      <c r="H17" s="161" t="s">
        <v>218</v>
      </c>
      <c r="I17" s="103"/>
      <c r="J17" s="103"/>
      <c r="K17" s="103"/>
      <c r="M17" s="103"/>
      <c r="N17" s="103"/>
      <c r="O17" s="103"/>
      <c r="P17" s="105">
        <v>5.0000000000000001E-3</v>
      </c>
      <c r="Q17" s="105">
        <v>5.0000000000000001E-3</v>
      </c>
      <c r="R17" s="105">
        <v>5.0000000000000001E-3</v>
      </c>
      <c r="S17" s="103"/>
      <c r="T17" s="101" t="s">
        <v>206</v>
      </c>
    </row>
    <row r="18" spans="1:20" x14ac:dyDescent="0.25">
      <c r="A18" s="103"/>
      <c r="B18" s="101" t="s">
        <v>150</v>
      </c>
      <c r="C18" s="101" t="s">
        <v>151</v>
      </c>
      <c r="D18" s="101" t="s">
        <v>136</v>
      </c>
      <c r="E18" s="103"/>
      <c r="F18" s="101" t="s">
        <v>137</v>
      </c>
      <c r="G18" s="152">
        <v>1.4470000000000001</v>
      </c>
      <c r="H18" s="161" t="s">
        <v>218</v>
      </c>
      <c r="I18" s="103"/>
      <c r="J18" s="103"/>
      <c r="K18" s="103"/>
      <c r="M18" s="103"/>
      <c r="N18" s="103"/>
      <c r="O18" s="103"/>
      <c r="P18" s="105">
        <v>5.0000000000000001E-3</v>
      </c>
      <c r="Q18" s="105">
        <v>5.0000000000000001E-3</v>
      </c>
      <c r="R18" s="105">
        <v>5.0000000000000001E-3</v>
      </c>
      <c r="S18" s="103"/>
      <c r="T18" s="101" t="s">
        <v>206</v>
      </c>
    </row>
    <row r="19" spans="1:20" x14ac:dyDescent="0.25">
      <c r="A19" s="103"/>
      <c r="B19" s="101" t="s">
        <v>77</v>
      </c>
      <c r="C19" s="101" t="s">
        <v>152</v>
      </c>
      <c r="D19" s="101" t="s">
        <v>136</v>
      </c>
      <c r="E19" s="103"/>
      <c r="F19" s="101" t="s">
        <v>137</v>
      </c>
      <c r="G19" s="152">
        <v>0.33</v>
      </c>
      <c r="H19" s="161" t="s">
        <v>218</v>
      </c>
      <c r="I19" s="103"/>
      <c r="J19" s="103"/>
      <c r="K19" s="103"/>
      <c r="L19" s="103"/>
      <c r="M19" s="103"/>
      <c r="N19" s="103"/>
      <c r="O19" s="103"/>
      <c r="P19" s="105">
        <v>5.0000000000000001E-3</v>
      </c>
      <c r="Q19" s="105">
        <v>5.0000000000000001E-3</v>
      </c>
      <c r="R19" s="105">
        <v>5.0000000000000001E-3</v>
      </c>
      <c r="S19" s="103"/>
      <c r="T19" s="101" t="s">
        <v>206</v>
      </c>
    </row>
    <row r="20" spans="1:20" x14ac:dyDescent="0.25">
      <c r="A20" s="103"/>
      <c r="B20" s="101" t="s">
        <v>153</v>
      </c>
      <c r="C20" s="101" t="s">
        <v>154</v>
      </c>
      <c r="D20" s="101" t="s">
        <v>136</v>
      </c>
      <c r="E20" s="103"/>
      <c r="F20" s="101" t="s">
        <v>137</v>
      </c>
      <c r="G20" s="152">
        <v>0.33900000000000002</v>
      </c>
      <c r="H20" s="161" t="s">
        <v>218</v>
      </c>
      <c r="I20" s="103"/>
      <c r="J20" s="103"/>
      <c r="K20" s="103"/>
      <c r="L20" s="103"/>
      <c r="M20" s="103"/>
      <c r="N20" s="103"/>
      <c r="O20" s="103"/>
      <c r="P20" s="105">
        <v>5.0000000000000001E-3</v>
      </c>
      <c r="Q20" s="105">
        <v>5.0000000000000001E-3</v>
      </c>
      <c r="R20" s="105">
        <v>5.0000000000000001E-3</v>
      </c>
      <c r="S20" s="103"/>
      <c r="T20" s="101" t="s">
        <v>206</v>
      </c>
    </row>
    <row r="21" spans="1:20" x14ac:dyDescent="0.25">
      <c r="A21"/>
      <c r="B21" s="101" t="s">
        <v>155</v>
      </c>
      <c r="C21" s="101" t="s">
        <v>156</v>
      </c>
      <c r="D21" s="101" t="s">
        <v>136</v>
      </c>
      <c r="E21" s="103"/>
      <c r="F21" s="101" t="s">
        <v>137</v>
      </c>
      <c r="G21" s="152">
        <v>0.224</v>
      </c>
      <c r="H21" s="161" t="s">
        <v>218</v>
      </c>
      <c r="I21" s="108"/>
      <c r="J21" s="103"/>
      <c r="K21" s="103"/>
      <c r="M21" s="103"/>
      <c r="N21" s="103"/>
      <c r="O21" s="103"/>
      <c r="P21" s="105">
        <v>5.0000000000000001E-3</v>
      </c>
      <c r="Q21" s="105">
        <v>5.0000000000000001E-3</v>
      </c>
      <c r="R21" s="105">
        <v>5.0000000000000001E-3</v>
      </c>
      <c r="S21" s="103"/>
      <c r="T21" s="160" t="s">
        <v>206</v>
      </c>
    </row>
    <row r="22" spans="1:20" s="182" customFormat="1" x14ac:dyDescent="0.25">
      <c r="A22" s="158"/>
      <c r="B22" s="162" t="s">
        <v>157</v>
      </c>
      <c r="C22" s="162" t="s">
        <v>158</v>
      </c>
      <c r="D22" s="160" t="s">
        <v>136</v>
      </c>
      <c r="E22" s="151"/>
      <c r="F22" s="163" t="s">
        <v>159</v>
      </c>
      <c r="G22" s="155">
        <v>-43.9</v>
      </c>
      <c r="H22" s="161"/>
      <c r="I22" s="108"/>
      <c r="J22" s="151"/>
      <c r="K22" s="151"/>
      <c r="M22" s="151"/>
      <c r="N22" s="151"/>
      <c r="O22" s="151"/>
      <c r="P22" s="105"/>
      <c r="Q22" s="105"/>
      <c r="R22" s="105"/>
      <c r="S22" s="151"/>
      <c r="T22" s="160" t="s">
        <v>206</v>
      </c>
    </row>
    <row r="23" spans="1:20" s="182" customFormat="1" x14ac:dyDescent="0.25">
      <c r="A23" s="158"/>
      <c r="B23" s="162" t="s">
        <v>160</v>
      </c>
      <c r="C23" s="162" t="s">
        <v>161</v>
      </c>
      <c r="D23" s="160" t="s">
        <v>136</v>
      </c>
      <c r="E23" s="151"/>
      <c r="F23" s="163" t="s">
        <v>159</v>
      </c>
      <c r="G23" s="164">
        <v>-231</v>
      </c>
      <c r="H23" s="161"/>
      <c r="I23" s="108"/>
      <c r="J23" s="151"/>
      <c r="K23" s="151"/>
      <c r="M23" s="151"/>
      <c r="N23" s="151"/>
      <c r="O23" s="151"/>
      <c r="P23" s="105"/>
      <c r="Q23" s="105"/>
      <c r="R23" s="105"/>
      <c r="S23" s="151"/>
      <c r="T23" s="160" t="s">
        <v>206</v>
      </c>
    </row>
    <row r="24" spans="1:20" s="182" customFormat="1" x14ac:dyDescent="0.25">
      <c r="A24" s="158"/>
      <c r="B24" s="162" t="s">
        <v>162</v>
      </c>
      <c r="C24" s="163" t="s">
        <v>163</v>
      </c>
      <c r="D24" s="160" t="s">
        <v>136</v>
      </c>
      <c r="E24" s="158"/>
      <c r="F24" s="163" t="s">
        <v>159</v>
      </c>
      <c r="G24" s="155">
        <v>-28.8</v>
      </c>
      <c r="H24" s="161"/>
      <c r="I24" s="108"/>
      <c r="J24" s="151"/>
      <c r="K24" s="151"/>
      <c r="M24" s="151"/>
      <c r="N24" s="151"/>
      <c r="O24" s="151"/>
      <c r="P24" s="105"/>
      <c r="Q24" s="105"/>
      <c r="R24" s="105"/>
      <c r="S24" s="151"/>
      <c r="T24" s="160" t="s">
        <v>206</v>
      </c>
    </row>
    <row r="25" spans="1:20" s="182" customFormat="1" x14ac:dyDescent="0.25">
      <c r="A25" s="158"/>
      <c r="B25" s="162" t="s">
        <v>164</v>
      </c>
      <c r="C25" s="163" t="s">
        <v>165</v>
      </c>
      <c r="D25" s="160" t="s">
        <v>136</v>
      </c>
      <c r="E25" s="158"/>
      <c r="F25" s="163" t="s">
        <v>159</v>
      </c>
      <c r="G25" s="155">
        <v>-25.5</v>
      </c>
      <c r="H25" s="161"/>
      <c r="I25" s="108"/>
      <c r="J25" s="151"/>
      <c r="K25" s="151"/>
      <c r="M25" s="151"/>
      <c r="N25" s="151"/>
      <c r="O25" s="151"/>
      <c r="P25" s="105"/>
      <c r="Q25" s="105"/>
      <c r="R25" s="105"/>
      <c r="S25" s="151"/>
      <c r="T25" s="160" t="s">
        <v>206</v>
      </c>
    </row>
    <row r="26" spans="1:20" s="182" customFormat="1" x14ac:dyDescent="0.25">
      <c r="A26" s="158"/>
      <c r="B26" s="162" t="s">
        <v>166</v>
      </c>
      <c r="C26" s="163" t="s">
        <v>167</v>
      </c>
      <c r="D26" s="160" t="s">
        <v>136</v>
      </c>
      <c r="E26" s="158"/>
      <c r="F26" s="163" t="s">
        <v>159</v>
      </c>
      <c r="G26" s="155">
        <v>-29.2</v>
      </c>
      <c r="H26" s="161"/>
      <c r="I26" s="108"/>
      <c r="J26" s="151"/>
      <c r="K26" s="151"/>
      <c r="M26" s="151"/>
      <c r="N26" s="151"/>
      <c r="O26" s="151"/>
      <c r="P26" s="105"/>
      <c r="Q26" s="105"/>
      <c r="R26" s="105"/>
      <c r="S26" s="151"/>
      <c r="T26" s="160" t="s">
        <v>206</v>
      </c>
    </row>
    <row r="27" spans="1:20" s="182" customFormat="1" x14ac:dyDescent="0.25">
      <c r="A27" s="158"/>
      <c r="B27" s="162" t="s">
        <v>168</v>
      </c>
      <c r="C27" s="163" t="s">
        <v>169</v>
      </c>
      <c r="D27" s="160" t="s">
        <v>136</v>
      </c>
      <c r="E27" s="158"/>
      <c r="F27" s="163" t="s">
        <v>159</v>
      </c>
      <c r="G27" s="155">
        <v>-25.8</v>
      </c>
      <c r="H27" s="161"/>
      <c r="I27" s="108"/>
      <c r="J27" s="151"/>
      <c r="K27" s="151"/>
      <c r="M27" s="151"/>
      <c r="N27" s="151"/>
      <c r="O27" s="151"/>
      <c r="P27" s="105"/>
      <c r="Q27" s="105"/>
      <c r="R27" s="105"/>
      <c r="S27" s="151"/>
      <c r="T27" s="160" t="s">
        <v>206</v>
      </c>
    </row>
    <row r="28" spans="1:20" s="182" customFormat="1" x14ac:dyDescent="0.25">
      <c r="A28" s="158"/>
      <c r="B28" s="162" t="s">
        <v>198</v>
      </c>
      <c r="C28" s="163" t="s">
        <v>199</v>
      </c>
      <c r="D28" s="160" t="s">
        <v>136</v>
      </c>
      <c r="E28" s="158"/>
      <c r="F28" s="163" t="s">
        <v>159</v>
      </c>
      <c r="G28" s="155">
        <v>-26.4</v>
      </c>
      <c r="H28" s="161"/>
      <c r="I28" s="108"/>
      <c r="J28" s="151"/>
      <c r="K28" s="151"/>
      <c r="M28" s="151"/>
      <c r="N28" s="151"/>
      <c r="O28" s="151"/>
      <c r="P28" s="105"/>
      <c r="Q28" s="105"/>
      <c r="R28" s="105"/>
      <c r="S28" s="151"/>
      <c r="T28" s="160" t="s">
        <v>206</v>
      </c>
    </row>
    <row r="29" spans="1:20" s="182" customFormat="1" x14ac:dyDescent="0.25">
      <c r="A29" s="158"/>
      <c r="B29" s="162" t="s">
        <v>200</v>
      </c>
      <c r="C29" s="163" t="s">
        <v>201</v>
      </c>
      <c r="D29" s="160" t="s">
        <v>136</v>
      </c>
      <c r="E29" s="158"/>
      <c r="F29" s="163" t="s">
        <v>159</v>
      </c>
      <c r="G29" s="155">
        <v>-26</v>
      </c>
      <c r="H29" s="161"/>
      <c r="I29" s="108"/>
      <c r="J29" s="151"/>
      <c r="K29" s="151"/>
      <c r="M29" s="151"/>
      <c r="N29" s="151"/>
      <c r="O29" s="151"/>
      <c r="P29" s="105"/>
      <c r="Q29" s="105"/>
      <c r="R29" s="105"/>
      <c r="S29" s="151"/>
      <c r="T29" s="160" t="s">
        <v>206</v>
      </c>
    </row>
    <row r="30" spans="1:20" s="182" customFormat="1" x14ac:dyDescent="0.25">
      <c r="A30" s="158"/>
      <c r="B30" s="162" t="s">
        <v>202</v>
      </c>
      <c r="C30" s="163" t="s">
        <v>203</v>
      </c>
      <c r="D30" s="160" t="s">
        <v>136</v>
      </c>
      <c r="E30" s="158"/>
      <c r="F30" s="163" t="s">
        <v>159</v>
      </c>
      <c r="G30" s="155">
        <v>4.5999999999999996</v>
      </c>
      <c r="H30" s="161"/>
      <c r="I30" s="108"/>
      <c r="J30" s="151"/>
      <c r="K30" s="151"/>
      <c r="M30" s="151"/>
      <c r="N30" s="151"/>
      <c r="O30" s="151"/>
      <c r="P30" s="105"/>
      <c r="Q30" s="105"/>
      <c r="R30" s="105"/>
      <c r="S30" s="151"/>
      <c r="T30" s="160" t="s">
        <v>206</v>
      </c>
    </row>
    <row r="31" spans="1:20" x14ac:dyDescent="0.25">
      <c r="B31" s="162" t="s">
        <v>191</v>
      </c>
      <c r="C31" s="163" t="s">
        <v>192</v>
      </c>
      <c r="D31" s="160" t="s">
        <v>136</v>
      </c>
      <c r="E31" s="158"/>
      <c r="F31" s="163" t="s">
        <v>193</v>
      </c>
      <c r="G31" s="164">
        <v>1093.5460535816203</v>
      </c>
      <c r="H31" s="161"/>
      <c r="T31" s="160" t="s">
        <v>206</v>
      </c>
    </row>
    <row r="32" spans="1:20" x14ac:dyDescent="0.25">
      <c r="B32" s="162" t="s">
        <v>194</v>
      </c>
      <c r="C32" s="163" t="s">
        <v>195</v>
      </c>
      <c r="D32" s="160" t="s">
        <v>136</v>
      </c>
      <c r="E32" s="158"/>
      <c r="F32" s="163" t="s">
        <v>204</v>
      </c>
      <c r="G32" s="168">
        <v>0.77966364944184452</v>
      </c>
      <c r="H32" s="161"/>
      <c r="T32" s="160" t="s">
        <v>206</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
  <sheetViews>
    <sheetView zoomScale="70" zoomScaleNormal="70" workbookViewId="0">
      <selection activeCell="N42" sqref="N42"/>
    </sheetView>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4</vt:i4>
      </vt:variant>
    </vt:vector>
  </HeadingPairs>
  <TitlesOfParts>
    <vt:vector size="10" baseType="lpstr">
      <vt:lpstr>Cover</vt:lpstr>
      <vt:lpstr>Data Summary</vt:lpstr>
      <vt:lpstr>InterpretivePlots</vt:lpstr>
      <vt:lpstr>EDD 1</vt:lpstr>
      <vt:lpstr>EDD 2</vt:lpstr>
      <vt:lpstr>COC</vt:lpstr>
      <vt:lpstr>Cover!Print_Area</vt:lpstr>
      <vt:lpstr>'Data Summary'!Print_Area</vt:lpstr>
      <vt:lpstr>'EDD 1'!Print_Area</vt:lpstr>
      <vt:lpstr>'EDD 2'!Print_Area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Kelsey Marzolf</cp:lastModifiedBy>
  <cp:lastPrinted>2014-01-27T19:05:32Z</cp:lastPrinted>
  <dcterms:created xsi:type="dcterms:W3CDTF">2011-11-29T19:20:00Z</dcterms:created>
  <dcterms:modified xsi:type="dcterms:W3CDTF">2020-04-09T19:07:48Z</dcterms:modified>
</cp:coreProperties>
</file>