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re-May 2019\Production Gas\"/>
    </mc:Choice>
  </mc:AlternateContent>
  <xr:revisionPtr revIDLastSave="0" documentId="13_ncr:1_{445E7DB5-402C-4927-928D-B554B96088AC}" xr6:coauthVersionLast="45" xr6:coauthVersionMax="45"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3" i="2" l="1"/>
  <c r="C12" i="2"/>
  <c r="Y12" i="2" l="1"/>
  <c r="Y13" i="2"/>
  <c r="C4" i="2" l="1"/>
  <c r="C5" i="2"/>
  <c r="F20" i="2"/>
  <c r="F19" i="2"/>
  <c r="E20" i="2"/>
  <c r="E19" i="2"/>
  <c r="D20" i="2"/>
  <c r="D19" i="2"/>
  <c r="C20" i="2"/>
  <c r="C19" i="2"/>
  <c r="B20" i="2"/>
  <c r="B19" i="2"/>
  <c r="A12" i="2" l="1"/>
  <c r="A19" i="2" s="1"/>
  <c r="A13" i="2" l="1"/>
  <c r="A20" i="2" s="1"/>
  <c r="AG20" i="2"/>
  <c r="AG19" i="2"/>
  <c r="AF20" i="2"/>
  <c r="AF19" i="2"/>
  <c r="AG13" i="2"/>
  <c r="AG12"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<sst xmlns="http://schemas.openxmlformats.org/spreadsheetml/2006/main" count="575" uniqueCount="220">
  <si>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</si>
  <si>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</si>
  <si>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</si>
  <si>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</si>
  <si>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</si>
  <si>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</si>
  <si>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</si>
  <si>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</si>
  <si>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</si>
  <si>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</si>
  <si>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</si>
  <si>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</si>
  <si>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</si>
  <si>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</si>
  <si>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</si>
  <si>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</si>
  <si>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</si>
  <si>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</si>
  <si>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</si>
  <si>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</si>
  <si>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</si>
  <si>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</si>
  <si>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</si>
  <si>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</si>
  <si>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</si>
  <si>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</si>
  <si>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</si>
  <si>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</si>
  <si>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</si>
  <si>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</si>
  <si>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</si>
  <si>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</si>
  <si>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</si>
  <si>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</si>
  <si>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</si>
  <si>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</si>
  <si>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</si>
  <si>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</si>
  <si>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</si>
  <si>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</si>
  <si>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</si>
  <si>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</si>
  <si>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</si>
  <si>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</si>
  <si>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</si>
  <si>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</si>
  <si>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</si>
  <si>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</si>
  <si>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</si>
  <si>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</si>
  <si>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</si>
  <si>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</si>
  <si>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</si>
  <si>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</si>
  <si>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</si>
  <si>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</si>
  <si>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</si>
  <si>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</si>
  <si>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</si>
  <si>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</si>
  <si>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</si>
  <si>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</si>
  <si>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</si>
  <si>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</si>
  <si>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</si>
  <si>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</si>
  <si>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</si>
  <si>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</si>
  <si>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</si>
  <si>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</si>
  <si>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</si>
  <si>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</si>
  <si>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</si>
  <si>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</si>
  <si>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</si>
  <si>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</si>
  <si>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</si>
  <si>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</si>
  <si>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</si>
  <si>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</si>
  <si>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</si>
  <si>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</si>
  <si>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</si>
  <si>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</si>
  <si>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</si>
  <si>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</si>
  <si>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</si>
  <si>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</si>
  <si>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</si>
  <si>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</si>
  <si>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</si>
  <si>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</si>
  <si>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</si>
  <si>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</si>
  <si>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</si>
  <si>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</si>
  <si>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</si>
  <si>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</si>
  <si>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</si>
  <si>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</si>
  <si>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</si>
  <si>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</si>
  <si>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</si>
  <si>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</si>
  <si>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</si>
  <si>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</si>
  <si>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</si>
  <si>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</si>
  <si>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</si>
  <si>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</si>
  <si>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</si>
  <si>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</si>
  <si>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</si>
  <si>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</si>
  <si>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</si>
  <si>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</si>
  <si>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</si>
  <si>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</si>
  <si>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</si>
  <si>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</si>
  <si>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</si>
  <si>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</si>
  <si>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</si>
  <si>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</si>
  <si>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</si>
  <si>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</si>
  <si>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</si>
  <si>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</si>
  <si>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</si>
  <si>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</si>
  <si>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</si>
  <si>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</si>
  <si>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</si>
  <si>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</si>
  <si>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</si>
  <si>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</si>
  <si>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</si>
  <si>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</si>
  <si>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</si>
  <si>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</si>
  <si>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</si>
  <si>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</si>
  <si>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</si>
  <si>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</si>
  <si>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</si>
  <si>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</si>
  <si>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</si>
  <si>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</si>
  <si>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</si>
  <si>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</si>
  <si>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</si>
  <si>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</si>
  <si>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</si>
  <si>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</si>
  <si>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</si>
  <si>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</si>
  <si>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</si>
  <si>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</si>
  <si>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</si>
  <si>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</si>
  <si>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</si>
  <si>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</si>
  <si>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</si>
  <si>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</si>
  <si>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</si>
  <si>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</si>
  <si>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</si>
  <si>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</si>
  <si>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</si>
  <si>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</si>
  <si>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</si>
  <si>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</si>
  <si>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</si>
  <si>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</si>
  <si>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</si>
  <si>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</si>
  <si>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</si>
  <si>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</si>
  <si>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</si>
  <si>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</si>
  <si>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</si>
  <si>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</si>
  <si>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</si>
  <si>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</si>
  <si>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</si>
  <si>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</si>
  <si>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</si>
  <si>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</si>
  <si>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</si>
  <si>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</si>
  <si>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</si>
  <si>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</si>
  <si>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</si>
  <si>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</si>
  <si>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</si>
  <si>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</si>
  <si>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</si>
  <si>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</si>
  <si>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</si>
  <si>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</si>
  <si>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</si>
  <si>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</si>
  <si>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</si>
  <si>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</si>
  <si>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</si>
  <si>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</si>
  <si>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</si>
  <si>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</si>
  <si>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 xml:space="preserve"> Bradenhead Gas</t>
  </si>
  <si>
    <t xml:space="preserve"> Production Gas</t>
  </si>
  <si>
    <t>20023477</t>
  </si>
  <si>
    <t>DIG-021944 - DIG-021945</t>
  </si>
  <si>
    <t>PDC Energy/ LT Environmental, Inc.</t>
  </si>
  <si>
    <t>J CLARK 12N</t>
  </si>
  <si>
    <t>DIG-021944</t>
  </si>
  <si>
    <t>DIG-021945</t>
  </si>
  <si>
    <t>nd</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</si>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</sst>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0" fontId="0" fillId="0" borderId="0" xfId="0" applyAlignment="1">
      <alignment horizontal="left"/>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61" fillId="0" borderId="32" xfId="55" applyNumberFormat="1" applyFont="1" applyFill="1" applyBorder="1" applyAlignment="1">
      <alignment horizontal="center"/>
    </xf>
    <xf numFmtId="164" fontId="61" fillId="0" borderId="32" xfId="0" applyNumberFormat="1" applyFont="1" applyFill="1" applyBorder="1" applyAlignment="1">
      <alignment horizontal="center"/>
    </xf>
    <xf numFmtId="164" fontId="32" fillId="34" borderId="19" xfId="55"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12N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-45.4</c:v>
                </c:pt>
                <c:pt idx="1">
                  <c:v>-29.8</c:v>
                </c:pt>
                <c:pt idx="2">
                  <c:v>-27</c:v>
                </c:pt>
                <c:pt idx="3">
                  <c:v>-30</c:v>
                </c:pt>
                <c:pt idx="4">
                  <c:v>-27</c:v>
                </c:pt>
                <c:pt idx="5">
                  <c:v>-26.6</c:v>
                </c:pt>
                <c:pt idx="6">
                  <c:v>-27.1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12N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-45.9</c:v>
                </c:pt>
                <c:pt idx="1">
                  <c:v>-30</c:v>
                </c:pt>
                <c:pt idx="2">
                  <c:v>-26.8</c:v>
                </c:pt>
                <c:pt idx="3">
                  <c:v>-29.9</c:v>
                </c:pt>
                <c:pt idx="4">
                  <c:v>-27.3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12N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72.031615053410576</c:v>
                </c:pt>
                <c:pt idx="1">
                  <c:v>13.909045083426143</c:v>
                </c:pt>
                <c:pt idx="2">
                  <c:v>6.4921790913648927</c:v>
                </c:pt>
                <c:pt idx="3">
                  <c:v>1.2034384387402082</c:v>
                </c:pt>
                <c:pt idx="4">
                  <c:v>2.7981426772091758</c:v>
                </c:pt>
                <c:pt idx="5">
                  <c:v>0.89214868204156073</c:v>
                </c:pt>
                <c:pt idx="6">
                  <c:v>1.0615338758570727</c:v>
                </c:pt>
                <c:pt idx="7">
                  <c:v>1.6118970979503784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12N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79.445685618255524</c:v>
                </c:pt>
                <c:pt idx="1">
                  <c:v>13.18497287010517</c:v>
                </c:pt>
                <c:pt idx="2">
                  <c:v>4.8860492842723779</c:v>
                </c:pt>
                <c:pt idx="3">
                  <c:v>0.60835417560075522</c:v>
                </c:pt>
                <c:pt idx="4">
                  <c:v>1.2342089241943328</c:v>
                </c:pt>
                <c:pt idx="5">
                  <c:v>0.23564675447847952</c:v>
                </c:pt>
                <c:pt idx="6">
                  <c:v>0.24024468937476604</c:v>
                </c:pt>
                <c:pt idx="7">
                  <c:v>0.16483768371858834</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12N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27.968384946589435</c:v>
                </c:pt>
              </c:numCache>
            </c:numRef>
          </c:xVal>
          <c:yVal>
            <c:numRef>
              <c:f>'Data Summary'!$O$19</c:f>
              <c:numCache>
                <c:formatCode>0.0</c:formatCode>
                <c:ptCount val="1"/>
                <c:pt idx="0">
                  <c:v>-45.4</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12N Production Gas</c:v>
                </c:pt>
              </c:strCache>
            </c:strRef>
          </c:tx>
          <c:spPr>
            <a:ln w="28575">
              <a:noFill/>
            </a:ln>
          </c:spPr>
          <c:marker>
            <c:spPr>
              <a:ln>
                <a:solidFill>
                  <a:schemeClr val="tx1"/>
                </a:solidFill>
              </a:ln>
            </c:spPr>
          </c:marker>
          <c:xVal>
            <c:numRef>
              <c:f>'Data Summary'!$K$20</c:f>
              <c:numCache>
                <c:formatCode>0.0</c:formatCode>
                <c:ptCount val="1"/>
                <c:pt idx="0">
                  <c:v>20.554314381744472</c:v>
                </c:pt>
              </c:numCache>
            </c:numRef>
          </c:xVal>
          <c:yVal>
            <c:numRef>
              <c:f>'Data Summary'!$O$20</c:f>
              <c:numCache>
                <c:formatCode>0.0</c:formatCode>
                <c:ptCount val="1"/>
                <c:pt idx="0">
                  <c:v>-45.9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12N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-29.8</c:v>
                </c:pt>
              </c:numCache>
            </c:numRef>
          </c:xVal>
          <c:yVal>
            <c:numRef>
              <c:f>'Data Summary'!$Q$19</c:f>
              <c:numCache>
                <c:formatCode>0.0</c:formatCode>
                <c:ptCount val="1"/>
                <c:pt idx="0">
                  <c:v>-27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12N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12N Bradenhead Gas</c:v>
                </c:pt>
              </c:strCache>
            </c:strRef>
          </c:tx>
          <c:spPr>
            <a:ln>
              <a:noFill/>
            </a:ln>
          </c:spPr>
          <c:marker>
            <c:symbol val="diamond"/>
            <c:size val="8"/>
            <c:spPr>
              <a:ln>
                <a:solidFill>
                  <a:schemeClr val="tx1"/>
                </a:solidFill>
              </a:ln>
            </c:spPr>
          </c:marker>
          <c:xVal>
            <c:numRef>
              <c:f>'Data Summary'!$M$19</c:f>
              <c:numCache>
                <c:formatCode>0.0</c:formatCode>
                <c:ptCount val="1"/>
                <c:pt idx="0">
                  <c:v>6.9042824102808176</c:v>
                </c:pt>
              </c:numCache>
            </c:numRef>
          </c:xVal>
          <c:yVal>
            <c:numRef>
              <c:f>'Data Summary'!$K$19</c:f>
              <c:numCache>
                <c:formatCode>0.0</c:formatCode>
                <c:ptCount val="1"/>
                <c:pt idx="0">
                  <c:v>27.968384946589435</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12N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12.857326569718097</c:v>
                </c:pt>
              </c:numCache>
            </c:numRef>
          </c:xVal>
          <c:yVal>
            <c:numRef>
              <c:f>'Data Summary'!$K$20</c:f>
              <c:numCache>
                <c:formatCode>0.0</c:formatCode>
                <c:ptCount val="1"/>
                <c:pt idx="0">
                  <c:v>20.554314381744472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12N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-238</c:v>
                </c:pt>
              </c:numCache>
            </c:numRef>
          </c:xVal>
          <c:yVal>
            <c:numRef>
              <c:f>'Data Summary'!$O$19</c:f>
              <c:numCache>
                <c:formatCode>0.0</c:formatCode>
                <c:ptCount val="1"/>
                <c:pt idx="0">
                  <c:v>-45.4</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12N Production Gas</c:v>
                </c:pt>
              </c:strCache>
            </c:strRef>
          </c:tx>
          <c:spPr>
            <a:ln w="28575">
              <a:noFill/>
            </a:ln>
          </c:spPr>
          <c:marker>
            <c:spPr>
              <a:ln>
                <a:solidFill>
                  <a:schemeClr val="tx1"/>
                </a:solidFill>
              </a:ln>
            </c:spPr>
          </c:marker>
          <c:xVal>
            <c:numRef>
              <c:f>'Data Summary'!$W$20</c:f>
              <c:numCache>
                <c:formatCode>0</c:formatCode>
                <c:ptCount val="1"/>
                <c:pt idx="0">
                  <c:v>-240</c:v>
                </c:pt>
              </c:numCache>
            </c:numRef>
          </c:xVal>
          <c:yVal>
            <c:numRef>
              <c:f>'Data Summary'!$O$20</c:f>
              <c:numCache>
                <c:formatCode>0.0</c:formatCode>
                <c:ptCount val="1"/>
                <c:pt idx="0">
                  <c:v>-45.9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12N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-45.4</c:v>
                </c:pt>
              </c:numCache>
            </c:numRef>
          </c:xVal>
          <c:yVal>
            <c:numRef>
              <c:f>'Data Summary'!$L$19</c:f>
              <c:numCache>
                <c:formatCode>0.0</c:formatCode>
                <c:ptCount val="1"/>
                <c:pt idx="0">
                  <c:v>3.5307496469950621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12N Production Gas</c:v>
                </c:pt>
              </c:strCache>
            </c:strRef>
          </c:tx>
          <c:spPr>
            <a:ln w="28575">
              <a:noFill/>
            </a:ln>
          </c:spPr>
          <c:marker>
            <c:spPr>
              <a:ln>
                <a:solidFill>
                  <a:schemeClr val="tx1"/>
                </a:solidFill>
              </a:ln>
            </c:spPr>
          </c:marker>
          <c:xVal>
            <c:numRef>
              <c:f>'Data Summary'!$O$20</c:f>
              <c:numCache>
                <c:formatCode>0.0</c:formatCode>
                <c:ptCount val="1"/>
                <c:pt idx="0">
                  <c:v>-45.9</c:v>
                </c:pt>
              </c:numCache>
            </c:numRef>
          </c:xVal>
          <c:yVal>
            <c:numRef>
              <c:f>'Data Summary'!$L$20</c:f>
              <c:numCache>
                <c:formatCode>0.0</c:formatCode>
                <c:ptCount val="1"/>
                <c:pt idx="0">
                  <c:v>4.3963028178243091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0.54673</cdr:y>
    </cdr:from>
    <cdr:to>
      <cdr:x>0.92985</cdr:x>
      <cdr:y>0.57798</cdr:y>
    </cdr:to>
    <cdr:sp macro="" textlink="">
      <cdr:nvSpPr>
        <cdr:cNvPr id="2" name="TextBox 1"/>
        <cdr:cNvSpPr txBox="1"/>
      </cdr:nvSpPr>
      <cdr:spPr>
        <a:xfrm xmlns:a="http://schemas.openxmlformats.org/drawingml/2006/main">
          <a:off x="3939402" y="3332871"/>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0.49235</cdr:x>
      <cdr:y>0.29627</cdr:y>
    </cdr:from>
    <cdr:to>
      <cdr:x>0.58541</cdr:x>
      <cdr:y>0.3482</cdr:y>
    </cdr:to>
    <cdr:sp macro="" textlink="">
      <cdr:nvSpPr>
        <cdr:cNvPr id="5" name="TextBox 1"/>
        <cdr:cNvSpPr txBox="1"/>
      </cdr:nvSpPr>
      <cdr:spPr>
        <a:xfrm xmlns:a="http://schemas.openxmlformats.org/drawingml/2006/main">
          <a:off x="2291219" y="1806079"/>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0.32607</cdr:x>
      <cdr:y>0.22688</cdr:y>
    </cdr:from>
    <cdr:to>
      <cdr:x>0.41913</cdr:x>
      <cdr:y>0.27881</cdr:y>
    </cdr:to>
    <cdr:sp macro="" textlink="">
      <cdr:nvSpPr>
        <cdr:cNvPr id="6" name="TextBox 1"/>
        <cdr:cNvSpPr txBox="1"/>
      </cdr:nvSpPr>
      <cdr:spPr>
        <a:xfrm xmlns:a="http://schemas.openxmlformats.org/drawingml/2006/main">
          <a:off x="1517393" y="138306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0.23444</cdr:y>
    </cdr:from>
    <cdr:to>
      <cdr:x>0.33169</cdr:x>
      <cdr:y>0.28637</cdr:y>
    </cdr:to>
    <cdr:sp macro="" textlink="">
      <cdr:nvSpPr>
        <cdr:cNvPr id="8" name="TextBox 1"/>
        <cdr:cNvSpPr txBox="1"/>
      </cdr:nvSpPr>
      <cdr:spPr>
        <a:xfrm xmlns:a="http://schemas.openxmlformats.org/drawingml/2006/main">
          <a:off x="1110517" y="14291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27214</xdr:colOff>
      <xdr:row>37</xdr:row>
      <xdr:rowOff>83751</xdr:rowOff>
    </xdr:to>
    <xdr:pic>
      <xdr:nvPicPr>
        <xdr:cNvPr id="2" name="Picture 1">
          <a:extLst>
            <a:ext uri="{FF2B5EF4-FFF2-40B4-BE49-F238E27FC236}">
              <a16:creationId xmlns:a16="http://schemas.microsoft.com/office/drawing/2014/main" id="{1DDB1D61-2ACD-402B-B643-6CC6152990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38107" cy="7132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B20" sqref="B20"/>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210</v>
      </c>
      <c r="E21" s="43"/>
      <c r="F21" s="37"/>
      <c r="G21" s="37"/>
      <c r="H21" s="37"/>
      <c r="I21" s="37"/>
      <c r="J21" s="36"/>
    </row>
    <row r="22" spans="1:10" ht="15" customHeight="1" x14ac:dyDescent="0.25">
      <c r="A22" s="36"/>
      <c r="B22" s="43" t="s">
        <v>45</v>
      </c>
      <c r="C22" s="44"/>
      <c r="D22" s="43" t="s">
        <v>211</v>
      </c>
      <c r="E22" s="43"/>
      <c r="F22" s="37"/>
      <c r="G22" s="37"/>
      <c r="H22" s="37"/>
      <c r="I22" s="37"/>
      <c r="J22" s="36"/>
    </row>
    <row r="23" spans="1:10" ht="15" customHeight="1" x14ac:dyDescent="0.25">
      <c r="A23" s="36"/>
      <c r="B23" s="43" t="s">
        <v>49</v>
      </c>
      <c r="C23" s="44"/>
      <c r="D23" s="43" t="s">
        <v>212</v>
      </c>
      <c r="E23" s="43"/>
      <c r="F23" s="45"/>
      <c r="G23" s="37"/>
      <c r="H23" s="37"/>
      <c r="I23" s="37"/>
      <c r="J23" s="36"/>
    </row>
    <row r="24" spans="1:10" ht="15" customHeight="1" x14ac:dyDescent="0.25">
      <c r="A24" s="36"/>
      <c r="B24" s="43" t="s">
        <v>50</v>
      </c>
      <c r="C24" s="44"/>
      <c r="D24" s="43" t="s">
        <v>213</v>
      </c>
      <c r="E24" s="43"/>
      <c r="F24" s="45"/>
      <c r="G24" s="37"/>
      <c r="H24" s="37"/>
      <c r="I24" s="37"/>
      <c r="J24" s="36"/>
    </row>
    <row r="25" spans="1:10" ht="15" customHeight="1" x14ac:dyDescent="0.25">
      <c r="A25" s="36"/>
      <c r="B25" s="43" t="s">
        <v>206</v>
      </c>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W20" sqref="W20"/>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PDC Energy/ LT Environmental, Inc. / J CLARK 12N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20023477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DIG-021944 - DIG-021945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20023477</v>
      </c>
      <c r="B12" s="174" t="s">
        <v>214</v>
      </c>
      <c r="C12" s="175" t="str">
        <f>Cover!D24&amp;D12</f>
        <v>J CLARK 12N Bradenhead Gas</v>
      </c>
      <c r="D12" s="159" t="s">
        <v>208</v>
      </c>
      <c r="E12" s="177">
        <v>43882</v>
      </c>
      <c r="F12" s="191">
        <v>0.52777777777777779</v>
      </c>
      <c r="G12" s="95"/>
      <c r="H12" s="95"/>
      <c r="I12" s="114"/>
      <c r="J12" s="183">
        <v>43886</v>
      </c>
      <c r="K12" s="179">
        <v>22272.348176753101</v>
      </c>
      <c r="L12" s="179">
        <v>5020.2804868816602</v>
      </c>
      <c r="M12" s="179">
        <v>9273.4963403661495</v>
      </c>
      <c r="N12" s="179">
        <v>688496.20116052695</v>
      </c>
      <c r="O12" s="179">
        <v>132946.13336947499</v>
      </c>
      <c r="P12" s="179">
        <v>62053.872294050299</v>
      </c>
      <c r="Q12" s="179">
        <v>11502.765734029699</v>
      </c>
      <c r="R12" s="179">
        <v>26745.347888356799</v>
      </c>
      <c r="S12" s="179">
        <v>8527.3803454293393</v>
      </c>
      <c r="T12" s="179">
        <v>10146.4064131962</v>
      </c>
      <c r="U12" s="179">
        <v>15406.915807421799</v>
      </c>
      <c r="V12" s="179" t="s">
        <v>216</v>
      </c>
      <c r="W12" s="179" t="s">
        <v>216</v>
      </c>
      <c r="X12" s="180" t="s">
        <v>216</v>
      </c>
      <c r="Y12" s="167">
        <f t="shared" ref="Y12:AF13" si="0">IF(N12="nd",NA(),100*N12/SUM($N12:$U12))</f>
        <v>72.031615053410576</v>
      </c>
      <c r="Z12" s="97">
        <f t="shared" si="0"/>
        <v>13.909045083426143</v>
      </c>
      <c r="AA12" s="97">
        <f t="shared" si="0"/>
        <v>6.4921790913648927</v>
      </c>
      <c r="AB12" s="97">
        <f t="shared" si="0"/>
        <v>1.2034384387402082</v>
      </c>
      <c r="AC12" s="97">
        <f t="shared" si="0"/>
        <v>2.7981426772091758</v>
      </c>
      <c r="AD12" s="97">
        <f t="shared" si="0"/>
        <v>0.89214868204156073</v>
      </c>
      <c r="AE12" s="97">
        <f t="shared" si="0"/>
        <v>1.0615338758570727</v>
      </c>
      <c r="AF12" s="140">
        <f t="shared" si="0"/>
        <v>1.6118970979503784</v>
      </c>
      <c r="AG12" s="138">
        <f>(K12/SUM(K12:U12))+(L12/SUM(K12:U12))+(M12/SUM(K12:U12))+(N12/SUM(K12:U12)*1010)+(O12/SUM(K12:U12)*1769.7)+(P12/SUM(K12:U12)*2516.1)+(Q12/SUM(K12:U12)*3251.9)+(R12/SUM(K12:U12)*3262.3)+(S12/SUM(K12:U12)*4000.9)+(T12/SUM(K12:U12)*4008.7)+(U12/SUM(K12:U12)*4755.9)</f>
        <v>1369.972203929183</v>
      </c>
      <c r="AH12" s="116">
        <f>(Y12*1010+Z12*1769.7+AA12*2516.1+AB12*3251.9+AC12*3262.3+AD12*4000.9+AE12*4008.7+AF12*4755.9)/100</f>
        <v>1422.3437233293644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20023477</v>
      </c>
      <c r="B13" s="173" t="s">
        <v>215</v>
      </c>
      <c r="C13" s="176" t="str">
        <f>Cover!D24&amp;D13</f>
        <v>J CLARK 12N Production Gas</v>
      </c>
      <c r="D13" s="165" t="s">
        <v>209</v>
      </c>
      <c r="E13" s="178">
        <v>43882</v>
      </c>
      <c r="F13" s="192">
        <v>0.52083333333333337</v>
      </c>
      <c r="G13" s="110"/>
      <c r="H13" s="110"/>
      <c r="I13" s="115"/>
      <c r="J13" s="184">
        <v>43885</v>
      </c>
      <c r="K13" s="181">
        <v>17385.613760935899</v>
      </c>
      <c r="L13" s="181">
        <v>4108.5121360515404</v>
      </c>
      <c r="M13" s="181">
        <v>25376.285262790901</v>
      </c>
      <c r="N13" s="181">
        <v>750999.44566378999</v>
      </c>
      <c r="O13" s="181">
        <v>124637.44556401399</v>
      </c>
      <c r="P13" s="181">
        <v>46187.785723273199</v>
      </c>
      <c r="Q13" s="181">
        <v>5750.7672705946898</v>
      </c>
      <c r="R13" s="181">
        <v>11666.9673210078</v>
      </c>
      <c r="S13" s="181">
        <v>2227.5669296400902</v>
      </c>
      <c r="T13" s="181">
        <v>2271.0311723039599</v>
      </c>
      <c r="U13" s="181">
        <v>1558.20933677885</v>
      </c>
      <c r="V13" s="181" t="s">
        <v>216</v>
      </c>
      <c r="W13" s="181" t="s">
        <v>216</v>
      </c>
      <c r="X13" s="182" t="s">
        <v>216</v>
      </c>
      <c r="Y13" s="168">
        <f t="shared" si="0"/>
        <v>79.445685618255524</v>
      </c>
      <c r="Z13" s="113">
        <f t="shared" si="0"/>
        <v>13.18497287010517</v>
      </c>
      <c r="AA13" s="113">
        <f t="shared" si="0"/>
        <v>4.8860492842723779</v>
      </c>
      <c r="AB13" s="113">
        <f t="shared" si="0"/>
        <v>0.60835417560075522</v>
      </c>
      <c r="AC13" s="113">
        <f t="shared" si="0"/>
        <v>1.2342089241943328</v>
      </c>
      <c r="AD13" s="113">
        <f t="shared" si="0"/>
        <v>0.23564675447847952</v>
      </c>
      <c r="AE13" s="113">
        <f t="shared" si="0"/>
        <v>0.24024468937476604</v>
      </c>
      <c r="AF13" s="141">
        <f t="shared" si="0"/>
        <v>0.16483768371858834</v>
      </c>
      <c r="AG13" s="139">
        <f>(K13/SUM(K13:U13))+(L13/SUM(K13:U13))+(M13/SUM(K13:U13))+(N13/SUM(K13:U13)*1010)+(O13/SUM(K13:U13)*1769.7)+(P13/SUM(K13:U13)*2516.1)+(Q13/SUM(K13:U13)*3251.9)+(R13/SUM(K13:U13)*3262.3)+(S13/SUM(K13:U13)*4000.9)+(T13/SUM(K13:U13)*4008.7)+(U13/SUM(K13:U13)*4755.9)</f>
        <v>1186.8224549360207</v>
      </c>
      <c r="AH13" s="117">
        <f>(Y13*1010+Z13*1769.7+AA13*2516.1+AB13*3251.9+AC13*3262.3+AD13*4000.9+AE13*4008.7+AF13*4755.9)/100</f>
        <v>1245.61863810143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200"/>
      <c r="Y17" s="200"/>
      <c r="Z17" s="201"/>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20023477</v>
      </c>
      <c r="B19" s="95" t="str">
        <f t="shared" si="1"/>
        <v>DIG-021944</v>
      </c>
      <c r="C19" s="95" t="str">
        <f t="shared" si="1"/>
        <v>J CLARK 12N Bradenhead Gas</v>
      </c>
      <c r="D19" s="96" t="str">
        <f t="shared" si="1"/>
        <v xml:space="preserve"> Bradenhead Gas</v>
      </c>
      <c r="E19" s="96">
        <f t="shared" si="1"/>
        <v>43882</v>
      </c>
      <c r="F19" s="193">
        <f t="shared" si="1"/>
        <v>0.52777777777777779</v>
      </c>
      <c r="G19" s="98"/>
      <c r="H19" s="98"/>
      <c r="I19" s="118"/>
      <c r="J19" s="119">
        <f>IF(SUM(N12:U12)&gt;0,SUM(N12:U12),NA())</f>
        <v>955825.02301248605</v>
      </c>
      <c r="K19" s="90">
        <f>IF(J19&gt;0, 100*SUM(O12:U12)/SUM(N12:U12), NA())</f>
        <v>27.968384946589435</v>
      </c>
      <c r="L19" s="90">
        <f>IF(Y12&gt;0,IF(Z12&gt;0,Y12/(Z12+AA12),NA()))</f>
        <v>3.5307496469950621</v>
      </c>
      <c r="M19" s="120">
        <f>(N12+O12)/SUM(P12:T12)</f>
        <v>6.9042824102808176</v>
      </c>
      <c r="N19" s="187">
        <v>43887</v>
      </c>
      <c r="O19" s="186">
        <v>-45.4</v>
      </c>
      <c r="P19" s="186">
        <v>-29.8</v>
      </c>
      <c r="Q19" s="186">
        <v>-27</v>
      </c>
      <c r="R19" s="190">
        <v>-30</v>
      </c>
      <c r="S19" s="197">
        <v>-27</v>
      </c>
      <c r="T19" s="186">
        <v>-26.6</v>
      </c>
      <c r="U19" s="186">
        <v>-27.1</v>
      </c>
      <c r="V19" s="172"/>
      <c r="W19" s="170">
        <v>-238</v>
      </c>
      <c r="X19" s="202"/>
      <c r="Y19" s="203"/>
      <c r="Z19" s="204"/>
      <c r="AC19" s="146" t="s">
        <v>62</v>
      </c>
      <c r="AF19" s="128">
        <f>((K12/SUM(K12:U12)*28.0134)+(L12/SUM(K12:U12)*31.9988)+(M12/SUM(K12:U12)*44.0095)+(N12/SUM(K12:U12)*16.0425)+(O12/SUM(K12:U12)*30.069)+(P12/SUM(K12:U12)*44.0956)+(Q12/SUM(K12:U12)*58.1222)+(R12/SUM(K12:U12)*58.1222)+(S12/SUM(K12:U12)*72.1488)+(T12/SUM(K12:U12)*72.1488)+(U12/SUM(K12:U12)*86.1754))/28.967</f>
        <v>0.83035235541922492</v>
      </c>
      <c r="AG19" s="125">
        <f>((N12/SUM(N12:U12)*16.0425)+(O12/SUM(N12:U12)*30.069)+(P12/SUM(N12:U12)*44.0956)+(Q12/SUM(N12:U12)*58.1222)+(R12/SUM(N12:U12)*58.1222)+(S12/SUM(N12:U12)*72.1488)+(T12/SUM(N12:U12)*72.1488)+(U12/SUM(N12:U12)*86.1754))/28.967</f>
        <v>0.81904139907292184</v>
      </c>
      <c r="AR19" s="21"/>
      <c r="CF19" s="52"/>
      <c r="CG19" s="21"/>
    </row>
    <row r="20" spans="1:85" ht="15" customHeight="1" thickBot="1" x14ac:dyDescent="0.25">
      <c r="A20" s="143" t="str">
        <f t="shared" si="1"/>
        <v>20023477</v>
      </c>
      <c r="B20" s="110" t="str">
        <f t="shared" si="1"/>
        <v>DIG-021945</v>
      </c>
      <c r="C20" s="110" t="str">
        <f t="shared" si="1"/>
        <v>J CLARK 12N Production Gas</v>
      </c>
      <c r="D20" s="111" t="str">
        <f t="shared" si="1"/>
        <v xml:space="preserve"> Production Gas</v>
      </c>
      <c r="E20" s="178">
        <f t="shared" si="1"/>
        <v>43882</v>
      </c>
      <c r="F20" s="194">
        <f t="shared" si="1"/>
        <v>0.52083333333333337</v>
      </c>
      <c r="G20" s="110"/>
      <c r="H20" s="110"/>
      <c r="I20" s="115"/>
      <c r="J20" s="121">
        <f>IF(SUM(N13:U13)&gt;0,SUM(N13:U13),NA())</f>
        <v>945299.21898140258</v>
      </c>
      <c r="K20" s="112">
        <f>IF(J20&gt;0, 100*SUM(O13:U13)/SUM(N13:U13), NA())</f>
        <v>20.554314381744472</v>
      </c>
      <c r="L20" s="112">
        <f>IF(Y13&gt;0,IF(Z13&gt;0,Y13/(Z13+AA13),NA()))</f>
        <v>4.3963028178243091</v>
      </c>
      <c r="M20" s="122">
        <f>(N13+O13)/SUM(P13:T13)</f>
        <v>12.857326569718097</v>
      </c>
      <c r="N20" s="188">
        <v>43887</v>
      </c>
      <c r="O20" s="189">
        <v>-45.9</v>
      </c>
      <c r="P20" s="189">
        <v>-30</v>
      </c>
      <c r="Q20" s="189">
        <v>-26.8</v>
      </c>
      <c r="R20" s="196">
        <v>-29.9</v>
      </c>
      <c r="S20" s="189">
        <v>-27.3</v>
      </c>
      <c r="T20" s="189"/>
      <c r="U20" s="189"/>
      <c r="V20" s="195">
        <v>1.9</v>
      </c>
      <c r="W20" s="166">
        <v>-240</v>
      </c>
      <c r="X20" s="205"/>
      <c r="Y20" s="206"/>
      <c r="Z20" s="207"/>
      <c r="AC20" s="146" t="s">
        <v>60</v>
      </c>
      <c r="AF20" s="124">
        <f>((K13/SUM(K13:U13)*28.0134)+(L13/SUM(K13:U13)*31.9988)+(M13/SUM(K13:U13)*44.0095)+(N13/SUM(K13:U13)*16.0425)+(O13/SUM(K13:U13)*30.069)+(P13/SUM(K13:U13)*44.0956)+(Q13/SUM(K13:U13)*58.1222)+(R13/SUM(K13:U13)*58.1222)+(S13/SUM(K13:U13)*72.1488)+(T13/SUM(K13:U13)*72.1488)+(U13/SUM(K13:U13)*86.1754))/28.967</f>
        <v>0.73203479730938104</v>
      </c>
      <c r="AG20" s="126">
        <f>((N13/SUM(N13:U13)*16.0425)+(O13/SUM(N13:U13)*30.069)+(P13/SUM(N13:U13)*44.0956)+(Q13/SUM(N13:U13)*58.1222)+(R13/SUM(N13:U13)*58.1222)+(S13/SUM(N13:U13)*72.1488)+(T13/SUM(N13:U13)*72.1488)+(U13/SUM(N13:U13)*86.1754))/28.967</f>
        <v>0.70495854127604851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4" sqref="N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G29" sqref="G2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212</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43882.527777777781</v>
      </c>
      <c r="D4" s="151"/>
      <c r="E4" s="102" t="s">
        <v>214</v>
      </c>
      <c r="F4" s="157" t="s">
        <v>181</v>
      </c>
      <c r="G4" s="100" t="s">
        <v>98</v>
      </c>
      <c r="I4" s="100"/>
      <c r="J4" s="151" t="s">
        <v>213</v>
      </c>
      <c r="K4" s="156">
        <v>43882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210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0.50600000000000001</v>
      </c>
      <c r="H8" s="152" t="s">
        <v>218</v>
      </c>
      <c r="I8" s="151"/>
      <c r="J8" s="151"/>
      <c r="K8" s="151"/>
      <c r="L8" s="151"/>
      <c r="M8" s="151"/>
      <c r="N8" s="151"/>
      <c r="O8" s="151"/>
      <c r="P8" s="105">
        <v>5.0000000000000001E-3</v>
      </c>
      <c r="Q8" s="105">
        <v>5.0000000000000001E-3</v>
      </c>
      <c r="R8" s="105">
        <v>5.0000000000000001E-3</v>
      </c>
      <c r="S8" s="151"/>
      <c r="T8" s="150" t="s">
        <v>210</v>
      </c>
    </row>
    <row r="9" spans="1:20" x14ac:dyDescent="0.25">
      <c r="A9" s="151"/>
      <c r="B9" s="150" t="s">
        <v>138</v>
      </c>
      <c r="C9" s="150" t="s">
        <v>139</v>
      </c>
      <c r="D9" s="150" t="s">
        <v>136</v>
      </c>
      <c r="E9" s="151"/>
      <c r="F9" s="150" t="s">
        <v>137</v>
      </c>
      <c r="G9" s="152">
        <v>0.93400000000000005</v>
      </c>
      <c r="H9" s="161" t="s">
        <v>218</v>
      </c>
      <c r="I9" s="151"/>
      <c r="J9" s="151"/>
      <c r="K9" s="151"/>
      <c r="L9" s="151"/>
      <c r="M9" s="151"/>
      <c r="N9" s="151"/>
      <c r="O9" s="151"/>
      <c r="P9" s="105">
        <v>5.0000000000000001E-3</v>
      </c>
      <c r="Q9" s="105">
        <v>5.0000000000000001E-3</v>
      </c>
      <c r="R9" s="105">
        <v>5.0000000000000001E-3</v>
      </c>
      <c r="S9" s="151"/>
      <c r="T9" s="150" t="s">
        <v>210</v>
      </c>
    </row>
    <row r="10" spans="1:20" x14ac:dyDescent="0.25">
      <c r="A10" s="151"/>
      <c r="B10" s="150" t="s">
        <v>140</v>
      </c>
      <c r="C10" s="150" t="s">
        <v>141</v>
      </c>
      <c r="D10" s="150" t="s">
        <v>136</v>
      </c>
      <c r="E10" s="151"/>
      <c r="F10" s="150" t="s">
        <v>137</v>
      </c>
      <c r="G10" s="152">
        <v>2.2440000000000002</v>
      </c>
      <c r="H10" s="161" t="s">
        <v>218</v>
      </c>
      <c r="I10" s="151"/>
      <c r="J10" s="151"/>
      <c r="K10" s="151"/>
      <c r="L10" s="151"/>
      <c r="M10" s="151"/>
      <c r="N10" s="151"/>
      <c r="O10" s="151"/>
      <c r="P10" s="105">
        <v>5.0000000000000001E-3</v>
      </c>
      <c r="Q10" s="105">
        <v>5.0000000000000001E-3</v>
      </c>
      <c r="R10" s="105">
        <v>5.0000000000000001E-3</v>
      </c>
      <c r="S10" s="151"/>
      <c r="T10" s="150" t="s">
        <v>210</v>
      </c>
    </row>
    <row r="11" spans="1:20" x14ac:dyDescent="0.25">
      <c r="A11" s="151"/>
      <c r="B11" s="150" t="s">
        <v>186</v>
      </c>
      <c r="C11" s="150" t="s">
        <v>187</v>
      </c>
      <c r="D11" s="150" t="s">
        <v>136</v>
      </c>
      <c r="E11" s="151"/>
      <c r="F11" s="150" t="s">
        <v>137</v>
      </c>
      <c r="G11" s="152">
        <v>5.0000000000000001E-3</v>
      </c>
      <c r="H11" s="161" t="s">
        <v>219</v>
      </c>
      <c r="P11" s="105">
        <v>5.0000000000000001E-3</v>
      </c>
      <c r="Q11" s="105">
        <v>5.0000000000000001E-3</v>
      </c>
      <c r="R11" s="105">
        <v>5.0000000000000001E-3</v>
      </c>
      <c r="S11" s="151"/>
      <c r="T11" s="150" t="s">
        <v>210</v>
      </c>
    </row>
    <row r="12" spans="1:20" x14ac:dyDescent="0.25">
      <c r="A12" s="151"/>
      <c r="B12" s="150" t="s">
        <v>188</v>
      </c>
      <c r="C12" s="150" t="s">
        <v>189</v>
      </c>
      <c r="D12" s="150" t="s">
        <v>136</v>
      </c>
      <c r="E12" s="151"/>
      <c r="F12" s="150" t="s">
        <v>137</v>
      </c>
      <c r="G12" s="152">
        <v>5.0000000000000001E-3</v>
      </c>
      <c r="H12" s="161" t="s">
        <v>219</v>
      </c>
      <c r="P12" s="105">
        <v>5.0000000000000001E-3</v>
      </c>
      <c r="Q12" s="105">
        <v>5.0000000000000001E-3</v>
      </c>
      <c r="R12" s="105">
        <v>5.0000000000000001E-3</v>
      </c>
      <c r="S12" s="151"/>
      <c r="T12" s="150" t="s">
        <v>210</v>
      </c>
    </row>
    <row r="13" spans="1:20" x14ac:dyDescent="0.25">
      <c r="A13" s="151"/>
      <c r="B13" s="150" t="s">
        <v>142</v>
      </c>
      <c r="C13" s="150" t="s">
        <v>143</v>
      </c>
      <c r="D13" s="150" t="s">
        <v>136</v>
      </c>
      <c r="E13" s="151"/>
      <c r="F13" s="150" t="s">
        <v>137</v>
      </c>
      <c r="G13" s="152">
        <v>69.378</v>
      </c>
      <c r="H13" s="161" t="s">
        <v>218</v>
      </c>
      <c r="I13" s="151"/>
      <c r="J13" s="151"/>
      <c r="K13" s="151"/>
      <c r="L13" s="151"/>
      <c r="M13" s="151"/>
      <c r="N13" s="151"/>
      <c r="O13" s="151"/>
      <c r="P13" s="105">
        <v>5.0000000000000001E-3</v>
      </c>
      <c r="Q13" s="105">
        <v>5.0000000000000001E-3</v>
      </c>
      <c r="R13" s="105">
        <v>5.0000000000000001E-3</v>
      </c>
      <c r="S13" s="151"/>
      <c r="T13" s="150" t="s">
        <v>210</v>
      </c>
    </row>
    <row r="14" spans="1:20" x14ac:dyDescent="0.25">
      <c r="A14" s="151"/>
      <c r="B14" s="150" t="s">
        <v>144</v>
      </c>
      <c r="C14" s="150" t="s">
        <v>145</v>
      </c>
      <c r="D14" s="150" t="s">
        <v>136</v>
      </c>
      <c r="E14" s="151"/>
      <c r="F14" s="150" t="s">
        <v>137</v>
      </c>
      <c r="G14" s="152">
        <v>13.397</v>
      </c>
      <c r="H14" s="161" t="s">
        <v>218</v>
      </c>
      <c r="I14" s="151"/>
      <c r="J14" s="151"/>
      <c r="K14" s="151"/>
      <c r="L14" s="151"/>
      <c r="M14" s="151"/>
      <c r="N14" s="151"/>
      <c r="O14" s="151"/>
      <c r="P14" s="105">
        <v>5.0000000000000001E-3</v>
      </c>
      <c r="Q14" s="105">
        <v>5.0000000000000001E-3</v>
      </c>
      <c r="R14" s="105">
        <v>5.0000000000000001E-3</v>
      </c>
      <c r="S14" s="151"/>
      <c r="T14" s="150" t="s">
        <v>210</v>
      </c>
    </row>
    <row r="15" spans="1:20" x14ac:dyDescent="0.25">
      <c r="A15" s="151"/>
      <c r="B15" s="150" t="s">
        <v>190</v>
      </c>
      <c r="C15" s="150" t="s">
        <v>191</v>
      </c>
      <c r="D15" s="150" t="s">
        <v>136</v>
      </c>
      <c r="E15" s="151"/>
      <c r="F15" s="150" t="s">
        <v>137</v>
      </c>
      <c r="G15" s="152">
        <v>5.0000000000000001E-3</v>
      </c>
      <c r="H15" s="161" t="s">
        <v>219</v>
      </c>
      <c r="P15" s="105">
        <v>5.0000000000000001E-3</v>
      </c>
      <c r="Q15" s="105">
        <v>5.0000000000000001E-3</v>
      </c>
      <c r="R15" s="105">
        <v>5.0000000000000001E-3</v>
      </c>
      <c r="S15" s="151"/>
      <c r="T15" s="150" t="s">
        <v>210</v>
      </c>
    </row>
    <row r="16" spans="1:20" x14ac:dyDescent="0.25">
      <c r="A16" s="151"/>
      <c r="B16" s="150" t="s">
        <v>146</v>
      </c>
      <c r="C16" s="150" t="s">
        <v>147</v>
      </c>
      <c r="D16" s="150" t="s">
        <v>136</v>
      </c>
      <c r="E16" s="151"/>
      <c r="F16" s="150" t="s">
        <v>137</v>
      </c>
      <c r="G16" s="152">
        <v>6.2530000000000001</v>
      </c>
      <c r="H16" s="161" t="s">
        <v>218</v>
      </c>
      <c r="I16" s="151"/>
      <c r="J16" s="151"/>
      <c r="K16" s="151"/>
      <c r="L16" s="151"/>
      <c r="M16" s="151"/>
      <c r="N16" s="151"/>
      <c r="O16" s="151"/>
      <c r="P16" s="105">
        <v>5.0000000000000001E-3</v>
      </c>
      <c r="Q16" s="105">
        <v>5.0000000000000001E-3</v>
      </c>
      <c r="R16" s="105">
        <v>5.0000000000000001E-3</v>
      </c>
      <c r="S16" s="151"/>
      <c r="T16" s="150" t="s">
        <v>210</v>
      </c>
    </row>
    <row r="17" spans="1:20" x14ac:dyDescent="0.25">
      <c r="A17" s="151"/>
      <c r="B17" s="150" t="s">
        <v>148</v>
      </c>
      <c r="C17" s="150" t="s">
        <v>149</v>
      </c>
      <c r="D17" s="150" t="s">
        <v>136</v>
      </c>
      <c r="E17" s="151"/>
      <c r="F17" s="150" t="s">
        <v>137</v>
      </c>
      <c r="G17" s="152">
        <v>1.159</v>
      </c>
      <c r="H17" s="161" t="s">
        <v>218</v>
      </c>
      <c r="I17" s="151"/>
      <c r="J17" s="151"/>
      <c r="K17" s="151"/>
      <c r="M17" s="151"/>
      <c r="N17" s="151"/>
      <c r="O17" s="151"/>
      <c r="P17" s="105">
        <v>5.0000000000000001E-3</v>
      </c>
      <c r="Q17" s="105">
        <v>5.0000000000000001E-3</v>
      </c>
      <c r="R17" s="105">
        <v>5.0000000000000001E-3</v>
      </c>
      <c r="S17" s="151"/>
      <c r="T17" s="150" t="s">
        <v>210</v>
      </c>
    </row>
    <row r="18" spans="1:20" x14ac:dyDescent="0.25">
      <c r="A18" s="151"/>
      <c r="B18" s="150" t="s">
        <v>150</v>
      </c>
      <c r="C18" s="150" t="s">
        <v>151</v>
      </c>
      <c r="D18" s="150" t="s">
        <v>136</v>
      </c>
      <c r="E18" s="151"/>
      <c r="F18" s="150" t="s">
        <v>137</v>
      </c>
      <c r="G18" s="152">
        <v>2.6949999999999998</v>
      </c>
      <c r="H18" s="161" t="s">
        <v>218</v>
      </c>
      <c r="I18" s="151"/>
      <c r="J18" s="151"/>
      <c r="K18" s="151"/>
      <c r="M18" s="151"/>
      <c r="N18" s="151"/>
      <c r="O18" s="151"/>
      <c r="P18" s="105">
        <v>5.0000000000000001E-3</v>
      </c>
      <c r="Q18" s="105">
        <v>5.0000000000000001E-3</v>
      </c>
      <c r="R18" s="105">
        <v>5.0000000000000001E-3</v>
      </c>
      <c r="S18" s="151"/>
      <c r="T18" s="150" t="s">
        <v>210</v>
      </c>
    </row>
    <row r="19" spans="1:20" x14ac:dyDescent="0.25">
      <c r="A19" s="151"/>
      <c r="B19" s="150" t="s">
        <v>77</v>
      </c>
      <c r="C19" s="150" t="s">
        <v>152</v>
      </c>
      <c r="D19" s="150" t="s">
        <v>136</v>
      </c>
      <c r="E19" s="151"/>
      <c r="F19" s="150" t="s">
        <v>137</v>
      </c>
      <c r="G19" s="152">
        <v>0.85899999999999999</v>
      </c>
      <c r="H19" s="161" t="s">
        <v>218</v>
      </c>
      <c r="I19" s="151"/>
      <c r="J19" s="151"/>
      <c r="K19" s="151"/>
      <c r="L19" s="151"/>
      <c r="M19" s="151"/>
      <c r="N19" s="151"/>
      <c r="O19" s="151"/>
      <c r="P19" s="105">
        <v>5.0000000000000001E-3</v>
      </c>
      <c r="Q19" s="105">
        <v>5.0000000000000001E-3</v>
      </c>
      <c r="R19" s="105">
        <v>5.0000000000000001E-3</v>
      </c>
      <c r="S19" s="151"/>
      <c r="T19" s="150" t="s">
        <v>210</v>
      </c>
    </row>
    <row r="20" spans="1:20" x14ac:dyDescent="0.25">
      <c r="A20" s="151"/>
      <c r="B20" s="150" t="s">
        <v>153</v>
      </c>
      <c r="C20" s="150" t="s">
        <v>154</v>
      </c>
      <c r="D20" s="150" t="s">
        <v>136</v>
      </c>
      <c r="E20" s="151"/>
      <c r="F20" s="150" t="s">
        <v>137</v>
      </c>
      <c r="G20" s="152">
        <v>1.022</v>
      </c>
      <c r="H20" s="161" t="s">
        <v>218</v>
      </c>
      <c r="I20" s="151"/>
      <c r="J20" s="151"/>
      <c r="K20" s="151"/>
      <c r="L20" s="151"/>
      <c r="M20" s="151"/>
      <c r="N20" s="151"/>
      <c r="O20" s="151"/>
      <c r="P20" s="105">
        <v>5.0000000000000001E-3</v>
      </c>
      <c r="Q20" s="105">
        <v>5.0000000000000001E-3</v>
      </c>
      <c r="R20" s="105">
        <v>5.0000000000000001E-3</v>
      </c>
      <c r="S20" s="151"/>
      <c r="T20" s="150" t="s">
        <v>210</v>
      </c>
    </row>
    <row r="21" spans="1:20" x14ac:dyDescent="0.25">
      <c r="A21" s="147"/>
      <c r="B21" s="150" t="s">
        <v>155</v>
      </c>
      <c r="C21" s="150" t="s">
        <v>156</v>
      </c>
      <c r="D21" s="150" t="s">
        <v>136</v>
      </c>
      <c r="E21" s="151"/>
      <c r="F21" s="150" t="s">
        <v>137</v>
      </c>
      <c r="G21" s="152">
        <v>1.5529999999999999</v>
      </c>
      <c r="H21" s="161" t="s">
        <v>218</v>
      </c>
      <c r="I21" s="108"/>
      <c r="J21" s="151"/>
      <c r="K21" s="151"/>
      <c r="M21" s="151"/>
      <c r="N21" s="151"/>
      <c r="O21" s="151"/>
      <c r="P21" s="105">
        <v>5.0000000000000001E-3</v>
      </c>
      <c r="Q21" s="105">
        <v>5.0000000000000001E-3</v>
      </c>
      <c r="R21" s="105">
        <v>5.0000000000000001E-3</v>
      </c>
      <c r="S21" s="151"/>
      <c r="T21" s="150" t="s">
        <v>210</v>
      </c>
    </row>
    <row r="22" spans="1:20" x14ac:dyDescent="0.25">
      <c r="A22" s="147"/>
      <c r="B22" s="153" t="s">
        <v>157</v>
      </c>
      <c r="C22" s="153" t="s">
        <v>158</v>
      </c>
      <c r="D22" s="150" t="s">
        <v>136</v>
      </c>
      <c r="E22" s="151"/>
      <c r="F22" s="154" t="s">
        <v>159</v>
      </c>
      <c r="G22" s="155">
        <v>-45.4</v>
      </c>
      <c r="H22" s="152"/>
      <c r="I22" s="151"/>
      <c r="J22" s="151"/>
      <c r="K22" s="151"/>
      <c r="M22" s="151"/>
      <c r="N22" s="151"/>
      <c r="O22" s="151"/>
      <c r="P22" s="151"/>
      <c r="Q22" s="151"/>
      <c r="R22" s="151"/>
      <c r="S22" s="151"/>
      <c r="T22" s="150" t="s">
        <v>210</v>
      </c>
    </row>
    <row r="23" spans="1:20" x14ac:dyDescent="0.25">
      <c r="A23" s="147"/>
      <c r="B23" s="153" t="s">
        <v>160</v>
      </c>
      <c r="C23" s="153" t="s">
        <v>161</v>
      </c>
      <c r="D23" s="150" t="s">
        <v>136</v>
      </c>
      <c r="E23" s="151"/>
      <c r="F23" s="154" t="s">
        <v>159</v>
      </c>
      <c r="G23" s="106">
        <v>-238</v>
      </c>
      <c r="H23" s="152"/>
      <c r="I23" s="151"/>
      <c r="J23" s="151"/>
      <c r="K23" s="151"/>
      <c r="M23" s="151"/>
      <c r="N23" s="151"/>
      <c r="O23" s="151"/>
      <c r="P23" s="151"/>
      <c r="Q23" s="151"/>
      <c r="R23" s="151"/>
      <c r="S23" s="151"/>
      <c r="T23" s="160" t="s">
        <v>210</v>
      </c>
    </row>
    <row r="24" spans="1:20" x14ac:dyDescent="0.25">
      <c r="A24" s="147"/>
      <c r="B24" s="153" t="s">
        <v>162</v>
      </c>
      <c r="C24" s="154" t="s">
        <v>163</v>
      </c>
      <c r="D24" s="150" t="s">
        <v>136</v>
      </c>
      <c r="E24" s="147"/>
      <c r="F24" s="154" t="s">
        <v>159</v>
      </c>
      <c r="G24" s="155">
        <v>-29.8</v>
      </c>
      <c r="H24" s="152"/>
      <c r="I24" s="151"/>
      <c r="J24" s="151"/>
      <c r="K24" s="151"/>
      <c r="M24" s="151"/>
      <c r="N24" s="151"/>
      <c r="O24" s="151"/>
      <c r="P24" s="151"/>
      <c r="Q24" s="151"/>
      <c r="R24" s="151"/>
      <c r="S24" s="151"/>
      <c r="T24" s="160" t="s">
        <v>210</v>
      </c>
    </row>
    <row r="25" spans="1:20" x14ac:dyDescent="0.25">
      <c r="B25" s="153" t="s">
        <v>164</v>
      </c>
      <c r="C25" s="154" t="s">
        <v>165</v>
      </c>
      <c r="D25" s="150" t="s">
        <v>136</v>
      </c>
      <c r="E25" s="147"/>
      <c r="F25" s="154" t="s">
        <v>159</v>
      </c>
      <c r="G25" s="155">
        <v>-27</v>
      </c>
      <c r="H25" s="152"/>
      <c r="T25" s="160" t="s">
        <v>210</v>
      </c>
    </row>
    <row r="26" spans="1:20" x14ac:dyDescent="0.25">
      <c r="B26" s="153" t="s">
        <v>166</v>
      </c>
      <c r="C26" s="154" t="s">
        <v>167</v>
      </c>
      <c r="D26" s="150" t="s">
        <v>136</v>
      </c>
      <c r="E26" s="147"/>
      <c r="F26" s="154" t="s">
        <v>159</v>
      </c>
      <c r="G26" s="155">
        <v>-30</v>
      </c>
      <c r="H26" s="152"/>
      <c r="K26" s="171" t="s">
        <v>217</v>
      </c>
      <c r="T26" s="160" t="s">
        <v>210</v>
      </c>
    </row>
    <row r="27" spans="1:20" x14ac:dyDescent="0.25">
      <c r="B27" s="153" t="s">
        <v>168</v>
      </c>
      <c r="C27" s="154" t="s">
        <v>169</v>
      </c>
      <c r="D27" s="150" t="s">
        <v>136</v>
      </c>
      <c r="E27" s="147"/>
      <c r="F27" s="154" t="s">
        <v>159</v>
      </c>
      <c r="G27" s="155">
        <v>-27</v>
      </c>
      <c r="H27" s="152"/>
      <c r="K27" s="185"/>
      <c r="T27" s="160" t="s">
        <v>210</v>
      </c>
    </row>
    <row r="28" spans="1:20" s="185" customFormat="1" x14ac:dyDescent="0.25">
      <c r="B28" s="162" t="s">
        <v>200</v>
      </c>
      <c r="C28" s="163" t="s">
        <v>201</v>
      </c>
      <c r="D28" s="160" t="s">
        <v>136</v>
      </c>
      <c r="E28" s="158"/>
      <c r="F28" s="163" t="s">
        <v>159</v>
      </c>
      <c r="G28" s="155">
        <v>-26.6</v>
      </c>
      <c r="H28" s="161"/>
      <c r="T28" s="160" t="s">
        <v>210</v>
      </c>
    </row>
    <row r="29" spans="1:20" s="185" customFormat="1" x14ac:dyDescent="0.25">
      <c r="B29" s="162" t="s">
        <v>202</v>
      </c>
      <c r="C29" s="163" t="s">
        <v>203</v>
      </c>
      <c r="D29" s="160" t="s">
        <v>136</v>
      </c>
      <c r="E29" s="158"/>
      <c r="F29" s="163" t="s">
        <v>159</v>
      </c>
      <c r="G29" s="155">
        <v>-27.1</v>
      </c>
      <c r="H29" s="161"/>
      <c r="T29" s="160" t="s">
        <v>210</v>
      </c>
    </row>
    <row r="30" spans="1:20" x14ac:dyDescent="0.25">
      <c r="B30" s="162" t="s">
        <v>193</v>
      </c>
      <c r="C30" s="163" t="s">
        <v>194</v>
      </c>
      <c r="D30" s="160" t="s">
        <v>136</v>
      </c>
      <c r="E30" s="158"/>
      <c r="F30" s="163" t="s">
        <v>195</v>
      </c>
      <c r="G30" s="164">
        <v>1369.972203929183</v>
      </c>
      <c r="H30" s="161"/>
      <c r="T30" s="160" t="s">
        <v>210</v>
      </c>
    </row>
    <row r="31" spans="1:20" x14ac:dyDescent="0.25">
      <c r="B31" s="162" t="s">
        <v>196</v>
      </c>
      <c r="C31" s="163" t="s">
        <v>197</v>
      </c>
      <c r="D31" s="160" t="s">
        <v>136</v>
      </c>
      <c r="E31" s="158"/>
      <c r="F31" s="163" t="s">
        <v>207</v>
      </c>
      <c r="G31" s="169">
        <v>0.83035235541922492</v>
      </c>
      <c r="H31" s="161"/>
      <c r="T31" s="160" t="s">
        <v>210</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0"/>
  <sheetViews>
    <sheetView zoomScale="55" zoomScaleNormal="55" workbookViewId="0">
      <selection activeCell="G17" sqref="G1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212</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43882.520833333336</v>
      </c>
      <c r="D4" s="151"/>
      <c r="E4" s="102" t="s">
        <v>215</v>
      </c>
      <c r="F4" s="157" t="s">
        <v>192</v>
      </c>
      <c r="G4" s="100" t="s">
        <v>98</v>
      </c>
      <c r="I4" s="100"/>
      <c r="J4" s="151" t="s">
        <v>213</v>
      </c>
      <c r="K4" s="156">
        <v>43882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210</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0.41399999999999998</v>
      </c>
      <c r="H8" s="161" t="s">
        <v>218</v>
      </c>
      <c r="I8" s="103"/>
      <c r="J8" s="103"/>
      <c r="K8" s="103"/>
      <c r="L8" s="103"/>
      <c r="M8" s="103"/>
      <c r="N8" s="103"/>
      <c r="O8" s="103"/>
      <c r="P8" s="105">
        <v>5.0000000000000001E-3</v>
      </c>
      <c r="Q8" s="105">
        <v>5.0000000000000001E-3</v>
      </c>
      <c r="R8" s="105">
        <v>5.0000000000000001E-3</v>
      </c>
      <c r="S8" s="103"/>
      <c r="T8" s="101" t="s">
        <v>210</v>
      </c>
    </row>
    <row r="9" spans="1:20" x14ac:dyDescent="0.25">
      <c r="A9" s="103"/>
      <c r="B9" s="101" t="s">
        <v>138</v>
      </c>
      <c r="C9" s="101" t="s">
        <v>139</v>
      </c>
      <c r="D9" s="101" t="s">
        <v>136</v>
      </c>
      <c r="E9" s="103"/>
      <c r="F9" s="101" t="s">
        <v>137</v>
      </c>
      <c r="G9" s="152">
        <v>2.5579999999999998</v>
      </c>
      <c r="H9" s="161" t="s">
        <v>218</v>
      </c>
      <c r="I9" s="103"/>
      <c r="J9" s="103"/>
      <c r="K9" s="103"/>
      <c r="L9" s="103"/>
      <c r="M9" s="103"/>
      <c r="N9" s="103"/>
      <c r="O9" s="103"/>
      <c r="P9" s="105">
        <v>5.0000000000000001E-3</v>
      </c>
      <c r="Q9" s="105">
        <v>5.0000000000000001E-3</v>
      </c>
      <c r="R9" s="105">
        <v>5.0000000000000001E-3</v>
      </c>
      <c r="S9" s="103"/>
      <c r="T9" s="101" t="s">
        <v>210</v>
      </c>
    </row>
    <row r="10" spans="1:20" x14ac:dyDescent="0.25">
      <c r="A10" s="103"/>
      <c r="B10" s="101" t="s">
        <v>140</v>
      </c>
      <c r="C10" s="101" t="s">
        <v>141</v>
      </c>
      <c r="D10" s="101" t="s">
        <v>136</v>
      </c>
      <c r="E10" s="103"/>
      <c r="F10" s="101" t="s">
        <v>137</v>
      </c>
      <c r="G10" s="152">
        <v>1.752</v>
      </c>
      <c r="H10" s="161" t="s">
        <v>218</v>
      </c>
      <c r="I10" s="103"/>
      <c r="J10" s="103"/>
      <c r="K10" s="103"/>
      <c r="L10" s="103"/>
      <c r="M10" s="103"/>
      <c r="N10" s="103"/>
      <c r="O10" s="103"/>
      <c r="P10" s="105">
        <v>5.0000000000000001E-3</v>
      </c>
      <c r="Q10" s="105">
        <v>5.0000000000000001E-3</v>
      </c>
      <c r="R10" s="105">
        <v>5.0000000000000001E-3</v>
      </c>
      <c r="S10" s="103"/>
      <c r="T10" s="101" t="s">
        <v>210</v>
      </c>
    </row>
    <row r="11" spans="1:20" x14ac:dyDescent="0.25">
      <c r="A11" s="103"/>
      <c r="B11" s="148" t="s">
        <v>186</v>
      </c>
      <c r="C11" s="148" t="s">
        <v>187</v>
      </c>
      <c r="D11" s="148" t="s">
        <v>136</v>
      </c>
      <c r="E11" s="149"/>
      <c r="F11" s="148" t="s">
        <v>137</v>
      </c>
      <c r="G11" s="152">
        <v>5.0000000000000001E-3</v>
      </c>
      <c r="H11" s="161" t="s">
        <v>219</v>
      </c>
      <c r="P11" s="105">
        <v>5.0000000000000001E-3</v>
      </c>
      <c r="Q11" s="105">
        <v>5.0000000000000001E-3</v>
      </c>
      <c r="R11" s="105">
        <v>5.0000000000000001E-3</v>
      </c>
      <c r="S11" s="103"/>
      <c r="T11" s="101" t="s">
        <v>210</v>
      </c>
    </row>
    <row r="12" spans="1:20" x14ac:dyDescent="0.25">
      <c r="A12" s="103"/>
      <c r="B12" s="148" t="s">
        <v>188</v>
      </c>
      <c r="C12" s="148" t="s">
        <v>189</v>
      </c>
      <c r="D12" s="148" t="s">
        <v>136</v>
      </c>
      <c r="E12" s="149"/>
      <c r="F12" s="148" t="s">
        <v>137</v>
      </c>
      <c r="G12" s="152">
        <v>5.0000000000000001E-3</v>
      </c>
      <c r="H12" s="161" t="s">
        <v>219</v>
      </c>
      <c r="P12" s="105">
        <v>5.0000000000000001E-3</v>
      </c>
      <c r="Q12" s="105">
        <v>5.0000000000000001E-3</v>
      </c>
      <c r="R12" s="105">
        <v>5.0000000000000001E-3</v>
      </c>
      <c r="S12" s="103"/>
      <c r="T12" s="101" t="s">
        <v>210</v>
      </c>
    </row>
    <row r="13" spans="1:20" x14ac:dyDescent="0.25">
      <c r="A13" s="103"/>
      <c r="B13" s="101" t="s">
        <v>142</v>
      </c>
      <c r="C13" s="101" t="s">
        <v>143</v>
      </c>
      <c r="D13" s="101" t="s">
        <v>136</v>
      </c>
      <c r="E13" s="103"/>
      <c r="F13" s="101" t="s">
        <v>137</v>
      </c>
      <c r="G13" s="152">
        <v>75.692999999999998</v>
      </c>
      <c r="H13" s="161" t="s">
        <v>218</v>
      </c>
      <c r="I13" s="103"/>
      <c r="J13" s="103"/>
      <c r="K13" s="103"/>
      <c r="L13" s="103"/>
      <c r="M13" s="103"/>
      <c r="N13" s="103"/>
      <c r="O13" s="103"/>
      <c r="P13" s="105">
        <v>5.0000000000000001E-3</v>
      </c>
      <c r="Q13" s="105">
        <v>5.0000000000000001E-3</v>
      </c>
      <c r="R13" s="105">
        <v>5.0000000000000001E-3</v>
      </c>
      <c r="S13" s="103"/>
      <c r="T13" s="101" t="s">
        <v>210</v>
      </c>
    </row>
    <row r="14" spans="1:20" x14ac:dyDescent="0.25">
      <c r="A14" s="103"/>
      <c r="B14" s="101" t="s">
        <v>144</v>
      </c>
      <c r="C14" s="101" t="s">
        <v>145</v>
      </c>
      <c r="D14" s="101" t="s">
        <v>136</v>
      </c>
      <c r="E14" s="103"/>
      <c r="F14" s="101" t="s">
        <v>137</v>
      </c>
      <c r="G14" s="152">
        <v>12.561999999999999</v>
      </c>
      <c r="H14" s="161" t="s">
        <v>218</v>
      </c>
      <c r="I14" s="103"/>
      <c r="J14" s="103"/>
      <c r="K14" s="103"/>
      <c r="L14" s="103"/>
      <c r="M14" s="103"/>
      <c r="N14" s="103"/>
      <c r="O14" s="103"/>
      <c r="P14" s="105">
        <v>5.0000000000000001E-3</v>
      </c>
      <c r="Q14" s="105">
        <v>5.0000000000000001E-3</v>
      </c>
      <c r="R14" s="105">
        <v>5.0000000000000001E-3</v>
      </c>
      <c r="S14" s="103"/>
      <c r="T14" s="101" t="s">
        <v>210</v>
      </c>
    </row>
    <row r="15" spans="1:20" x14ac:dyDescent="0.25">
      <c r="A15" s="103"/>
      <c r="B15" s="150" t="s">
        <v>190</v>
      </c>
      <c r="C15" s="150" t="s">
        <v>191</v>
      </c>
      <c r="D15" s="150" t="s">
        <v>136</v>
      </c>
      <c r="E15" s="151"/>
      <c r="F15" s="150" t="s">
        <v>137</v>
      </c>
      <c r="G15" s="152">
        <v>5.0000000000000001E-3</v>
      </c>
      <c r="H15" s="152" t="s">
        <v>219</v>
      </c>
      <c r="P15" s="105">
        <v>5.0000000000000001E-3</v>
      </c>
      <c r="Q15" s="105">
        <v>5.0000000000000001E-3</v>
      </c>
      <c r="R15" s="105">
        <v>5.0000000000000001E-3</v>
      </c>
      <c r="S15" s="103"/>
      <c r="T15" s="101" t="s">
        <v>210</v>
      </c>
    </row>
    <row r="16" spans="1:20" x14ac:dyDescent="0.25">
      <c r="A16" s="103"/>
      <c r="B16" s="101" t="s">
        <v>146</v>
      </c>
      <c r="C16" s="101" t="s">
        <v>147</v>
      </c>
      <c r="D16" s="101" t="s">
        <v>136</v>
      </c>
      <c r="E16" s="103"/>
      <c r="F16" s="101" t="s">
        <v>137</v>
      </c>
      <c r="G16" s="152">
        <v>4.6550000000000002</v>
      </c>
      <c r="H16" s="161" t="s">
        <v>218</v>
      </c>
      <c r="I16" s="103"/>
      <c r="J16" s="103"/>
      <c r="K16" s="103"/>
      <c r="L16" s="103"/>
      <c r="M16" s="103"/>
      <c r="N16" s="103"/>
      <c r="O16" s="103"/>
      <c r="P16" s="105">
        <v>5.0000000000000001E-3</v>
      </c>
      <c r="Q16" s="105">
        <v>5.0000000000000001E-3</v>
      </c>
      <c r="R16" s="105">
        <v>5.0000000000000001E-3</v>
      </c>
      <c r="S16" s="103"/>
      <c r="T16" s="101" t="s">
        <v>210</v>
      </c>
    </row>
    <row r="17" spans="1:20" x14ac:dyDescent="0.25">
      <c r="A17" s="103"/>
      <c r="B17" s="101" t="s">
        <v>148</v>
      </c>
      <c r="C17" s="101" t="s">
        <v>149</v>
      </c>
      <c r="D17" s="101" t="s">
        <v>136</v>
      </c>
      <c r="E17" s="103"/>
      <c r="F17" s="101" t="s">
        <v>137</v>
      </c>
      <c r="G17" s="152">
        <v>0.57999999999999996</v>
      </c>
      <c r="H17" s="161" t="s">
        <v>218</v>
      </c>
      <c r="I17" s="103"/>
      <c r="J17" s="103"/>
      <c r="K17" s="103"/>
      <c r="M17" s="103"/>
      <c r="N17" s="103"/>
      <c r="O17" s="103"/>
      <c r="P17" s="105">
        <v>5.0000000000000001E-3</v>
      </c>
      <c r="Q17" s="105">
        <v>5.0000000000000001E-3</v>
      </c>
      <c r="R17" s="105">
        <v>5.0000000000000001E-3</v>
      </c>
      <c r="S17" s="103"/>
      <c r="T17" s="101" t="s">
        <v>210</v>
      </c>
    </row>
    <row r="18" spans="1:20" x14ac:dyDescent="0.25">
      <c r="A18" s="103"/>
      <c r="B18" s="101" t="s">
        <v>150</v>
      </c>
      <c r="C18" s="101" t="s">
        <v>151</v>
      </c>
      <c r="D18" s="101" t="s">
        <v>136</v>
      </c>
      <c r="E18" s="103"/>
      <c r="F18" s="101" t="s">
        <v>137</v>
      </c>
      <c r="G18" s="152">
        <v>1.1759999999999999</v>
      </c>
      <c r="H18" s="161" t="s">
        <v>218</v>
      </c>
      <c r="I18" s="103"/>
      <c r="J18" s="103"/>
      <c r="K18" s="103"/>
      <c r="M18" s="103"/>
      <c r="N18" s="103"/>
      <c r="O18" s="103"/>
      <c r="P18" s="105">
        <v>5.0000000000000001E-3</v>
      </c>
      <c r="Q18" s="105">
        <v>5.0000000000000001E-3</v>
      </c>
      <c r="R18" s="105">
        <v>5.0000000000000001E-3</v>
      </c>
      <c r="S18" s="103"/>
      <c r="T18" s="101" t="s">
        <v>210</v>
      </c>
    </row>
    <row r="19" spans="1:20" x14ac:dyDescent="0.25">
      <c r="A19" s="103"/>
      <c r="B19" s="101" t="s">
        <v>77</v>
      </c>
      <c r="C19" s="101" t="s">
        <v>152</v>
      </c>
      <c r="D19" s="101" t="s">
        <v>136</v>
      </c>
      <c r="E19" s="103"/>
      <c r="F19" s="101" t="s">
        <v>137</v>
      </c>
      <c r="G19" s="152">
        <v>0.22500000000000001</v>
      </c>
      <c r="H19" s="161" t="s">
        <v>218</v>
      </c>
      <c r="I19" s="103"/>
      <c r="J19" s="103"/>
      <c r="K19" s="103"/>
      <c r="L19" s="103"/>
      <c r="M19" s="103"/>
      <c r="N19" s="103"/>
      <c r="O19" s="103"/>
      <c r="P19" s="105">
        <v>5.0000000000000001E-3</v>
      </c>
      <c r="Q19" s="105">
        <v>5.0000000000000001E-3</v>
      </c>
      <c r="R19" s="105">
        <v>5.0000000000000001E-3</v>
      </c>
      <c r="S19" s="103"/>
      <c r="T19" s="101" t="s">
        <v>210</v>
      </c>
    </row>
    <row r="20" spans="1:20" x14ac:dyDescent="0.25">
      <c r="A20" s="103"/>
      <c r="B20" s="101" t="s">
        <v>153</v>
      </c>
      <c r="C20" s="101" t="s">
        <v>154</v>
      </c>
      <c r="D20" s="101" t="s">
        <v>136</v>
      </c>
      <c r="E20" s="103"/>
      <c r="F20" s="101" t="s">
        <v>137</v>
      </c>
      <c r="G20" s="152">
        <v>0.22900000000000001</v>
      </c>
      <c r="H20" s="161" t="s">
        <v>218</v>
      </c>
      <c r="I20" s="103"/>
      <c r="J20" s="103"/>
      <c r="K20" s="103"/>
      <c r="L20" s="103"/>
      <c r="M20" s="103"/>
      <c r="N20" s="103"/>
      <c r="O20" s="103"/>
      <c r="P20" s="105">
        <v>5.0000000000000001E-3</v>
      </c>
      <c r="Q20" s="105">
        <v>5.0000000000000001E-3</v>
      </c>
      <c r="R20" s="105">
        <v>5.0000000000000001E-3</v>
      </c>
      <c r="S20" s="103"/>
      <c r="T20" s="101" t="s">
        <v>210</v>
      </c>
    </row>
    <row r="21" spans="1:20" x14ac:dyDescent="0.25">
      <c r="A21"/>
      <c r="B21" s="101" t="s">
        <v>155</v>
      </c>
      <c r="C21" s="101" t="s">
        <v>156</v>
      </c>
      <c r="D21" s="101" t="s">
        <v>136</v>
      </c>
      <c r="E21" s="103"/>
      <c r="F21" s="101" t="s">
        <v>137</v>
      </c>
      <c r="G21" s="152">
        <v>0.157</v>
      </c>
      <c r="H21" s="161" t="s">
        <v>218</v>
      </c>
      <c r="I21" s="108"/>
      <c r="J21" s="103"/>
      <c r="K21" s="103"/>
      <c r="M21" s="103"/>
      <c r="N21" s="103"/>
      <c r="O21" s="103"/>
      <c r="P21" s="105">
        <v>5.0000000000000001E-3</v>
      </c>
      <c r="Q21" s="105">
        <v>5.0000000000000001E-3</v>
      </c>
      <c r="R21" s="105">
        <v>5.0000000000000001E-3</v>
      </c>
      <c r="S21" s="103"/>
      <c r="T21" s="160" t="s">
        <v>210</v>
      </c>
    </row>
    <row r="22" spans="1:20" s="185" customFormat="1" x14ac:dyDescent="0.25">
      <c r="A22" s="158"/>
      <c r="B22" s="162" t="s">
        <v>157</v>
      </c>
      <c r="C22" s="162" t="s">
        <v>158</v>
      </c>
      <c r="D22" s="160" t="s">
        <v>136</v>
      </c>
      <c r="E22" s="151"/>
      <c r="F22" s="163" t="s">
        <v>159</v>
      </c>
      <c r="G22" s="155">
        <v>-45.9</v>
      </c>
      <c r="H22" s="161"/>
      <c r="I22" s="108"/>
      <c r="J22" s="151"/>
      <c r="K22" s="151"/>
      <c r="M22" s="151"/>
      <c r="N22" s="151"/>
      <c r="O22" s="151"/>
      <c r="P22" s="105"/>
      <c r="Q22" s="105"/>
      <c r="R22" s="105"/>
      <c r="S22" s="151"/>
      <c r="T22" s="160" t="s">
        <v>210</v>
      </c>
    </row>
    <row r="23" spans="1:20" s="185" customFormat="1" x14ac:dyDescent="0.25">
      <c r="A23" s="158"/>
      <c r="B23" s="162" t="s">
        <v>160</v>
      </c>
      <c r="C23" s="162" t="s">
        <v>161</v>
      </c>
      <c r="D23" s="160" t="s">
        <v>136</v>
      </c>
      <c r="E23" s="151"/>
      <c r="F23" s="163" t="s">
        <v>159</v>
      </c>
      <c r="G23" s="164">
        <v>-240</v>
      </c>
      <c r="H23" s="161"/>
      <c r="I23" s="108"/>
      <c r="J23" s="151"/>
      <c r="K23" s="151"/>
      <c r="M23" s="151"/>
      <c r="N23" s="151"/>
      <c r="O23" s="151"/>
      <c r="P23" s="105"/>
      <c r="Q23" s="105"/>
      <c r="R23" s="105"/>
      <c r="S23" s="151"/>
      <c r="T23" s="160" t="s">
        <v>210</v>
      </c>
    </row>
    <row r="24" spans="1:20" s="185" customFormat="1" x14ac:dyDescent="0.25">
      <c r="A24" s="158"/>
      <c r="B24" s="162" t="s">
        <v>162</v>
      </c>
      <c r="C24" s="163" t="s">
        <v>163</v>
      </c>
      <c r="D24" s="160" t="s">
        <v>136</v>
      </c>
      <c r="E24" s="158"/>
      <c r="F24" s="163" t="s">
        <v>159</v>
      </c>
      <c r="G24" s="155">
        <v>-30</v>
      </c>
      <c r="H24" s="161"/>
      <c r="I24" s="108"/>
      <c r="J24" s="151"/>
      <c r="K24" s="151"/>
      <c r="M24" s="151"/>
      <c r="N24" s="151"/>
      <c r="O24" s="151"/>
      <c r="P24" s="105"/>
      <c r="Q24" s="105"/>
      <c r="R24" s="105"/>
      <c r="S24" s="151"/>
      <c r="T24" s="160" t="s">
        <v>210</v>
      </c>
    </row>
    <row r="25" spans="1:20" s="185" customFormat="1" x14ac:dyDescent="0.25">
      <c r="A25" s="158"/>
      <c r="B25" s="162" t="s">
        <v>164</v>
      </c>
      <c r="C25" s="163" t="s">
        <v>165</v>
      </c>
      <c r="D25" s="160" t="s">
        <v>136</v>
      </c>
      <c r="E25" s="158"/>
      <c r="F25" s="163" t="s">
        <v>159</v>
      </c>
      <c r="G25" s="155">
        <v>-26.8</v>
      </c>
      <c r="H25" s="161"/>
      <c r="I25" s="108"/>
      <c r="J25" s="151"/>
      <c r="K25" s="151"/>
      <c r="M25" s="151"/>
      <c r="N25" s="151"/>
      <c r="O25" s="151"/>
      <c r="P25" s="105"/>
      <c r="Q25" s="105"/>
      <c r="R25" s="105"/>
      <c r="S25" s="151"/>
      <c r="T25" s="160" t="s">
        <v>210</v>
      </c>
    </row>
    <row r="26" spans="1:20" s="185" customFormat="1" x14ac:dyDescent="0.25">
      <c r="A26" s="158"/>
      <c r="B26" s="162" t="s">
        <v>166</v>
      </c>
      <c r="C26" s="163" t="s">
        <v>167</v>
      </c>
      <c r="D26" s="160" t="s">
        <v>136</v>
      </c>
      <c r="E26" s="158"/>
      <c r="F26" s="163" t="s">
        <v>159</v>
      </c>
      <c r="G26" s="155">
        <v>-29.9</v>
      </c>
      <c r="H26" s="161"/>
      <c r="I26" s="108"/>
      <c r="J26" s="151"/>
      <c r="K26" s="151" t="s">
        <v>217</v>
      </c>
      <c r="M26" s="151"/>
      <c r="N26" s="151"/>
      <c r="O26" s="151"/>
      <c r="P26" s="105"/>
      <c r="Q26" s="105"/>
      <c r="R26" s="105"/>
      <c r="S26" s="151"/>
      <c r="T26" s="160" t="s">
        <v>210</v>
      </c>
    </row>
    <row r="27" spans="1:20" s="185" customFormat="1" x14ac:dyDescent="0.25">
      <c r="A27" s="158"/>
      <c r="B27" s="162" t="s">
        <v>168</v>
      </c>
      <c r="C27" s="163" t="s">
        <v>169</v>
      </c>
      <c r="D27" s="160" t="s">
        <v>136</v>
      </c>
      <c r="E27" s="158"/>
      <c r="F27" s="163" t="s">
        <v>159</v>
      </c>
      <c r="G27" s="155">
        <v>-27.3</v>
      </c>
      <c r="H27" s="161"/>
      <c r="I27" s="108"/>
      <c r="J27" s="151"/>
      <c r="K27" s="151"/>
      <c r="M27" s="151"/>
      <c r="N27" s="151"/>
      <c r="O27" s="151"/>
      <c r="P27" s="105"/>
      <c r="Q27" s="105"/>
      <c r="R27" s="105"/>
      <c r="S27" s="151"/>
      <c r="T27" s="160" t="s">
        <v>210</v>
      </c>
    </row>
    <row r="28" spans="1:20" s="185" customFormat="1" x14ac:dyDescent="0.25">
      <c r="A28" s="158"/>
      <c r="B28" s="162" t="s">
        <v>204</v>
      </c>
      <c r="C28" s="163" t="s">
        <v>205</v>
      </c>
      <c r="D28" s="160" t="s">
        <v>136</v>
      </c>
      <c r="E28" s="158"/>
      <c r="F28" s="163" t="s">
        <v>159</v>
      </c>
      <c r="G28" s="155">
        <v>1.9</v>
      </c>
      <c r="H28" s="161"/>
      <c r="I28" s="108"/>
      <c r="J28" s="151"/>
      <c r="K28" s="151" t="s">
        <v>217</v>
      </c>
      <c r="M28" s="151"/>
      <c r="N28" s="151"/>
      <c r="O28" s="151"/>
      <c r="P28" s="105"/>
      <c r="Q28" s="105"/>
      <c r="R28" s="105"/>
      <c r="S28" s="151"/>
      <c r="T28" s="160" t="s">
        <v>210</v>
      </c>
    </row>
    <row r="29" spans="1:20" x14ac:dyDescent="0.25">
      <c r="B29" s="162" t="s">
        <v>193</v>
      </c>
      <c r="C29" s="163" t="s">
        <v>194</v>
      </c>
      <c r="D29" s="160" t="s">
        <v>136</v>
      </c>
      <c r="E29" s="158"/>
      <c r="F29" s="163" t="s">
        <v>195</v>
      </c>
      <c r="G29" s="164">
        <v>1186.8224549360207</v>
      </c>
      <c r="H29" s="161"/>
      <c r="T29" s="160" t="s">
        <v>210</v>
      </c>
    </row>
    <row r="30" spans="1:20" x14ac:dyDescent="0.25">
      <c r="B30" s="162" t="s">
        <v>196</v>
      </c>
      <c r="C30" s="163" t="s">
        <v>197</v>
      </c>
      <c r="D30" s="160" t="s">
        <v>136</v>
      </c>
      <c r="E30" s="158"/>
      <c r="F30" s="163" t="s">
        <v>207</v>
      </c>
      <c r="G30" s="169">
        <v>0.73203479730938104</v>
      </c>
      <c r="H30" s="161"/>
      <c r="T30" s="160" t="s">
        <v>210</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130" zoomScaleNormal="13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Patrick Travers</cp:lastModifiedBy>
  <cp:lastPrinted>2014-01-27T19:05:32Z</cp:lastPrinted>
  <dcterms:created xsi:type="dcterms:W3CDTF">2011-11-29T19:20:00Z</dcterms:created>
  <dcterms:modified xsi:type="dcterms:W3CDTF">2020-03-05T19:15:07Z</dcterms:modified>
</cp:coreProperties>
</file>