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8800" windowHeight="11835" activeTab="4"/>
  </bookViews>
  <sheets>
    <sheet name="Cover" sheetId="23" r:id="rId1"/>
    <sheet name="DIG-009027" sheetId="13" r:id="rId2"/>
    <sheet name="Plots" sheetId="25" r:id="rId3"/>
    <sheet name="COC Form" sheetId="24" r:id="rId4"/>
    <sheet name="EDD report" sheetId="26" r:id="rId5"/>
  </sheets>
  <definedNames>
    <definedName name="_xlnm.Print_Area" localSheetId="3">'COC Form'!$A$1:$J$47</definedName>
    <definedName name="_xlnm.Print_Area" localSheetId="0">Cover!$A$1:$J$49</definedName>
    <definedName name="_xlnm.Print_Area" localSheetId="1">'DIG-009027'!$A$1:$J$49</definedName>
    <definedName name="_xlnm.Print_Area" localSheetId="4">'EDD report'!$A$1:$T$22</definedName>
  </definedNames>
  <calcPr calcId="125725"/>
</workbook>
</file>

<file path=xl/calcChain.xml><?xml version="1.0" encoding="utf-8"?>
<calcChain xmlns="http://schemas.openxmlformats.org/spreadsheetml/2006/main">
  <c r="T20" i="26"/>
  <c r="T21"/>
  <c r="T22"/>
  <c r="T23"/>
  <c r="T24"/>
  <c r="T25"/>
  <c r="T26"/>
  <c r="G20"/>
  <c r="G26" l="1"/>
  <c r="T9" l="1"/>
  <c r="T10"/>
  <c r="T11"/>
  <c r="T12"/>
  <c r="T13"/>
  <c r="T14"/>
  <c r="T15"/>
  <c r="T16"/>
  <c r="T17"/>
  <c r="T18"/>
  <c r="T19"/>
  <c r="E23" i="13"/>
  <c r="G22" i="26" l="1"/>
  <c r="G23"/>
  <c r="G24"/>
  <c r="G25"/>
  <c r="G21"/>
  <c r="C4"/>
  <c r="H4" l="1"/>
  <c r="F27" i="13" l="1"/>
  <c r="C5" l="1"/>
  <c r="G19" i="26" l="1"/>
  <c r="T8" l="1"/>
  <c r="C6"/>
  <c r="K4"/>
  <c r="E4"/>
  <c r="E20" i="13" l="1"/>
  <c r="G10" i="26" s="1"/>
  <c r="H10" s="1"/>
  <c r="E21" i="13" l="1"/>
  <c r="G8" i="26" s="1"/>
  <c r="H8" s="1"/>
  <c r="E22" i="13"/>
  <c r="G9" i="26" s="1"/>
  <c r="H9" s="1"/>
  <c r="E24" i="13"/>
  <c r="E25"/>
  <c r="G11" i="26" s="1"/>
  <c r="H11" s="1"/>
  <c r="E26" i="13"/>
  <c r="G12" i="26" s="1"/>
  <c r="H12" s="1"/>
  <c r="E27" i="13"/>
  <c r="G13" i="26" s="1"/>
  <c r="H13" s="1"/>
  <c r="E28" i="13"/>
  <c r="G14" i="26" s="1"/>
  <c r="H14" s="1"/>
  <c r="E29" i="13"/>
  <c r="G15" i="26" s="1"/>
  <c r="H15" s="1"/>
  <c r="E30" i="13"/>
  <c r="G16" i="26" s="1"/>
  <c r="H16" s="1"/>
  <c r="E31" i="13"/>
  <c r="E32"/>
  <c r="G18" i="26" s="1"/>
  <c r="H18" s="1"/>
  <c r="G17" l="1"/>
  <c r="H17" s="1"/>
  <c r="C7" i="13"/>
  <c r="C4" l="1"/>
  <c r="F25" l="1"/>
  <c r="F26" l="1"/>
  <c r="C6" l="1"/>
  <c r="D37" l="1"/>
  <c r="F28"/>
  <c r="F29"/>
  <c r="F30"/>
  <c r="F31"/>
  <c r="F32"/>
  <c r="D35" l="1"/>
  <c r="D36" l="1"/>
</calcChain>
</file>

<file path=xl/sharedStrings.xml><?xml version="1.0" encoding="utf-8"?>
<sst xmlns="http://schemas.openxmlformats.org/spreadsheetml/2006/main" count="225" uniqueCount="155">
  <si>
    <t>Comments</t>
  </si>
  <si>
    <t>ppm</t>
  </si>
  <si>
    <t>‰ VPDB</t>
  </si>
  <si>
    <t>Date Sampled:</t>
  </si>
  <si>
    <t>Sample Name:</t>
  </si>
  <si>
    <t>Client:</t>
  </si>
  <si>
    <t>Job #:</t>
  </si>
  <si>
    <t>Lab #:</t>
  </si>
  <si>
    <t>Date Received:</t>
  </si>
  <si>
    <t>Date Reported:</t>
  </si>
  <si>
    <t>Analyte</t>
  </si>
  <si>
    <t>‰ VSMOW</t>
  </si>
  <si>
    <t>nd = not detected</t>
  </si>
  <si>
    <t>na = not analyzed</t>
  </si>
  <si>
    <t>Stable isotope results based on multi-point laboratory calibration</t>
  </si>
  <si>
    <t>Time Sampled:</t>
  </si>
  <si>
    <t>Sample Description:</t>
  </si>
  <si>
    <t>Sampling Notes:</t>
  </si>
  <si>
    <t>mol %</t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</si>
  <si>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  <scheme val="minor"/>
      </rPr>
      <t>13</t>
    </r>
    <r>
      <rPr>
        <b/>
        <sz val="10"/>
        <rFont val="Calibri"/>
        <family val="2"/>
        <scheme val="minor"/>
      </rPr>
      <t>C</t>
    </r>
  </si>
  <si>
    <r>
      <rPr>
        <b/>
        <sz val="10"/>
        <rFont val="Symbol"/>
        <family val="1"/>
        <charset val="2"/>
      </rPr>
      <t>d</t>
    </r>
    <r>
      <rPr>
        <b/>
        <sz val="10"/>
        <rFont val="Calibri"/>
        <family val="2"/>
        <scheme val="minor"/>
      </rPr>
      <t>D</t>
    </r>
  </si>
  <si>
    <r>
      <t>Nitrogen (N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</si>
  <si>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Oxygen + Argon (O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+Ar)</t>
    </r>
  </si>
  <si>
    <r>
      <t>Carbon Dioxide (CO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</si>
  <si>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Hydrogen (H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</si>
  <si>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r>
      <t>Methane (CH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)</t>
    </r>
  </si>
  <si>
    <r>
      <t>Ethane 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)</t>
    </r>
  </si>
  <si>
    <r>
      <t>Propane (C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8</t>
    </r>
    <r>
      <rPr>
        <sz val="10"/>
        <rFont val="Calibri"/>
        <family val="2"/>
        <scheme val="minor"/>
      </rPr>
      <t>)</t>
    </r>
  </si>
  <si>
    <r>
      <t>iso-Butane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</si>
  <si>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n-Butane (C</t>
    </r>
    <r>
      <rPr>
        <vertAlign val="subscript"/>
        <sz val="10"/>
        <rFont val="Calibri"/>
        <family val="2"/>
        <scheme val="minor"/>
      </rPr>
      <t>4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10</t>
    </r>
    <r>
      <rPr>
        <sz val="10"/>
        <rFont val="Calibri"/>
        <family val="2"/>
        <scheme val="minor"/>
      </rPr>
      <t>)</t>
    </r>
  </si>
  <si>
    <r>
      <t>iso-Pentane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</si>
  <si>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n-Pentane (C</t>
    </r>
    <r>
      <rPr>
        <vertAlign val="subscript"/>
        <sz val="10"/>
        <rFont val="Calibri"/>
        <family val="2"/>
        <scheme val="minor"/>
      </rPr>
      <t>5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>)</t>
    </r>
  </si>
  <si>
    <r>
      <t>Hexanes + (C</t>
    </r>
    <r>
      <rPr>
        <vertAlign val="subscript"/>
        <sz val="10"/>
        <rFont val="Calibri"/>
        <family val="2"/>
        <scheme val="minor"/>
      </rPr>
      <t>6</t>
    </r>
    <r>
      <rPr>
        <sz val="10"/>
        <rFont val="Calibri"/>
        <family val="2"/>
        <scheme val="minor"/>
      </rPr>
      <t>H</t>
    </r>
    <r>
      <rPr>
        <vertAlign val="subscript"/>
        <sz val="10"/>
        <rFont val="Calibri"/>
        <family val="2"/>
        <scheme val="minor"/>
      </rPr>
      <t>14</t>
    </r>
    <r>
      <rPr>
        <sz val="10"/>
        <rFont val="Calibri"/>
        <family val="2"/>
        <scheme val="minor"/>
      </rPr>
      <t>)</t>
    </r>
  </si>
  <si>
    <t>Comments:</t>
  </si>
  <si>
    <r>
      <t xml:space="preserve">Error </t>
    </r>
    <r>
      <rPr>
        <sz val="8"/>
        <rFont val="Symbol"/>
        <family val="1"/>
        <charset val="2"/>
      </rPr>
      <t>d</t>
    </r>
    <r>
      <rPr>
        <vertAlign val="superscript"/>
        <sz val="8"/>
        <rFont val="Calibri"/>
        <family val="2"/>
        <scheme val="minor"/>
      </rPr>
      <t>13</t>
    </r>
    <r>
      <rPr>
        <sz val="8"/>
        <rFont val="Calibri"/>
        <family val="2"/>
        <scheme val="minor"/>
      </rPr>
      <t>C &lt; 0.5 ‰</t>
    </r>
  </si>
  <si>
    <r>
      <t xml:space="preserve">Error </t>
    </r>
    <r>
      <rPr>
        <sz val="8"/>
        <rFont val="Symbol"/>
        <family val="1"/>
        <charset val="2"/>
      </rPr>
      <t>d</t>
    </r>
    <r>
      <rPr>
        <sz val="8"/>
        <rFont val="Calibri"/>
        <family val="2"/>
        <scheme val="minor"/>
      </rPr>
      <t>D &lt; 5.0 ‰</t>
    </r>
  </si>
  <si>
    <t>HC</t>
  </si>
  <si>
    <t>HC= Hydrocarbons</t>
  </si>
  <si>
    <t>Calculated Values:</t>
  </si>
  <si>
    <t>Measured Values:</t>
  </si>
  <si>
    <t>Measured</t>
  </si>
  <si>
    <r>
      <t>mol %</t>
    </r>
    <r>
      <rPr>
        <b/>
        <vertAlign val="superscript"/>
        <sz val="9"/>
        <rFont val="Calibri"/>
        <family val="2"/>
        <scheme val="minor"/>
      </rPr>
      <t>a</t>
    </r>
  </si>
  <si>
    <r>
      <rPr>
        <vertAlign val="superscript"/>
        <sz val="8"/>
        <rFont val="Calibri"/>
        <family val="2"/>
        <scheme val="minor"/>
      </rPr>
      <t>a</t>
    </r>
    <r>
      <rPr>
        <sz val="8"/>
        <rFont val="Calibri"/>
        <family val="2"/>
        <scheme val="minor"/>
      </rPr>
      <t xml:space="preserve"> Analyte concentrations normalized to 100% (Mol. % is approximately equal to Vol. % )</t>
    </r>
  </si>
  <si>
    <t>Total HCs (ppm)</t>
  </si>
  <si>
    <r>
      <t>Gas Wetness (mol % 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+/C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+)</t>
    </r>
  </si>
  <si>
    <r>
      <t>C</t>
    </r>
    <r>
      <rPr>
        <vertAlign val="sub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>/(C</t>
    </r>
    <r>
      <rPr>
        <vertAlign val="sub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+C</t>
    </r>
    <r>
      <rPr>
        <vertAlign val="sub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) (mol/mol)</t>
    </r>
  </si>
  <si>
    <t>Data and Interpretation</t>
  </si>
  <si>
    <t>Hydrocarbon Gas Composition and Stable Isotopes</t>
  </si>
  <si>
    <t>Date Analyzed:</t>
  </si>
  <si>
    <r>
      <t>Helium (He)</t>
    </r>
    <r>
      <rPr>
        <vertAlign val="superscript"/>
        <sz val="10"/>
        <rFont val="Calibri"/>
        <family val="2"/>
        <scheme val="minor"/>
      </rPr>
      <t>b</t>
    </r>
  </si>
  <si>
    <r>
      <rPr>
        <vertAlign val="superscript"/>
        <sz val="8"/>
        <rFont val="Calibri"/>
        <family val="2"/>
        <scheme val="minor"/>
      </rPr>
      <t>b</t>
    </r>
    <r>
      <rPr>
        <sz val="8"/>
        <rFont val="Calibri"/>
        <family val="2"/>
        <scheme val="minor"/>
      </rPr>
      <t xml:space="preserve"> Addition of helium negates the ability to detect natice helium and may negate the ability to detect hydrogen.</t>
    </r>
  </si>
  <si>
    <t>-</t>
  </si>
  <si>
    <t>nd</t>
  </si>
  <si>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</si>
  <si>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</si>
  <si>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</si>
  <si>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</si>
  <si>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</si>
  <si>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</si>
  <si>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</si>
  <si>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Dolan Integration Group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</si>
  <si>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</si>
  <si>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</si>
  <si>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</si>
  <si>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</si>
  <si>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</si>
  <si>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</si>
  <si>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</si>
  <si>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Project Number</t>
  </si>
  <si>
    <t>Chain of Custody ID</t>
  </si>
  <si>
    <t>Date Received by Lab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</si>
  <si>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</si>
  <si>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</si>
  <si>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</si>
  <si>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</si>
  <si>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</si>
  <si>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</si>
  <si>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</si>
  <si>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</si>
  <si>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</si>
  <si>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</si>
  <si>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</si>
  <si>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</si>
  <si>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</si>
  <si>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</si>
  <si>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</si>
  <si>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</si>
  <si>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</si>
  <si>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</si>
  <si>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</si>
  <si>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</si>
  <si>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</si>
  <si>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</si>
  <si>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</si>
  <si>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</si>
  <si>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</si>
  <si>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</si>
  <si>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</si>
  <si>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</si>
  <si>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</si>
  <si>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</si>
  <si>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</si>
  <si>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</si>
  <si>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</si>
  <si>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</si>
  <si>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</si>
  <si>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</si>
  <si>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O2+AR</t>
  </si>
  <si>
    <t>OXYGEN + ARGON</t>
  </si>
  <si>
    <t>SOP</t>
  </si>
  <si>
    <t>MOL %</t>
  </si>
  <si>
    <t>124-38-9</t>
  </si>
  <si>
    <t>CARBON DIOXIDE</t>
  </si>
  <si>
    <t>7727-37-9</t>
  </si>
  <si>
    <t>NITROGEN (N2)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</si>
  <si>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</si>
  <si>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</si>
  <si>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</si>
  <si>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</si>
  <si>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</si>
  <si>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</si>
  <si>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</si>
  <si>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</si>
  <si>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</si>
  <si>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</si>
  <si>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</si>
  <si>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</si>
  <si>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</si>
  <si>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</si>
  <si>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92112-69-1+</t>
  </si>
  <si>
    <t>C6+ (hexanes +)</t>
  </si>
  <si>
    <t>delta13C_C1</t>
  </si>
  <si>
    <t>DELTA 13C C1</t>
  </si>
  <si>
    <t>deltaD_C1</t>
  </si>
  <si>
    <t>DELTA D C1</t>
  </si>
  <si>
    <t>per mil</t>
  </si>
  <si>
    <t>LTE</t>
  </si>
  <si>
    <t>low peak height</t>
  </si>
  <si>
    <t>DELTA 13C C2</t>
  </si>
  <si>
    <t>DELTA 13C C3</t>
  </si>
  <si>
    <t>DELTA 13C iC4</t>
  </si>
  <si>
    <t>DELTA 13C nC4</t>
  </si>
  <si>
    <t>DELTA 13C iC5</t>
  </si>
  <si>
    <t>delta13C_C2</t>
  </si>
  <si>
    <t>delta13C_C3</t>
  </si>
  <si>
    <t>delta13C_iC4</t>
  </si>
  <si>
    <t>delta13C_nC4</t>
  </si>
  <si>
    <t>delta13C_iC5</t>
  </si>
  <si>
    <t>DIG-009027</t>
  </si>
  <si>
    <t>Isotube</t>
  </si>
  <si>
    <r>
      <t xml:space="preserve">Gas Composition: 4/1/2016, </t>
    </r>
    <r>
      <rPr>
        <sz val="10"/>
        <rFont val="Calibri"/>
        <family val="2"/>
      </rPr>
      <t>δ</t>
    </r>
    <r>
      <rPr>
        <vertAlign val="superscript"/>
        <sz val="10"/>
        <rFont val="Calibri"/>
        <family val="2"/>
        <scheme val="minor"/>
      </rPr>
      <t>13</t>
    </r>
    <r>
      <rPr>
        <sz val="10"/>
        <rFont val="Calibri"/>
        <family val="2"/>
        <scheme val="minor"/>
      </rPr>
      <t xml:space="preserve">C:4/4/2016, </t>
    </r>
    <r>
      <rPr>
        <sz val="10"/>
        <rFont val="Calibri"/>
        <family val="2"/>
      </rPr>
      <t>δ</t>
    </r>
    <r>
      <rPr>
        <sz val="10"/>
        <rFont val="Calibri"/>
        <family val="2"/>
        <scheme val="minor"/>
      </rPr>
      <t>D:3/24/16</t>
    </r>
  </si>
  <si>
    <t>DELTA 13C nC5</t>
  </si>
  <si>
    <t>delta13C_nC5</t>
  </si>
  <si>
    <t>Bradenhead</t>
  </si>
  <si>
    <t>Ferguson 43-35 Bradenhead</t>
  </si>
</sst>
</file>

<file path=xl/styles.xml><?xml version="1.0" encoding="utf-8"?>
<styleSheet xmlns="http://schemas.openxmlformats.org/spreadsheetml/2006/main">
  <numFmts count="7">
    <numFmt numFmtId="44" formatCode="_(&quot;$&quot;* #,##0.00_);_(&quot;$&quot;* \(#,##0.00\);_(&quot;$&quot;* &quot;-&quot;??_);_(@_)"/>
    <numFmt numFmtId="164" formatCode="0.0"/>
    <numFmt numFmtId="165" formatCode="h:mm;@"/>
    <numFmt numFmtId="166" formatCode="mm/dd/yy;@"/>
    <numFmt numFmtId="167" formatCode="m/d/yyyy;@"/>
    <numFmt numFmtId="168" formatCode="[$-409]m/d/yy\ h:mm\ AM/PM;@"/>
    <numFmt numFmtId="169" formatCode="0.000"/>
  </numFmts>
  <fonts count="59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Symbol"/>
      <family val="1"/>
      <charset val="2"/>
    </font>
    <font>
      <b/>
      <vertAlign val="superscript"/>
      <sz val="10"/>
      <name val="Calibri"/>
      <family val="2"/>
      <scheme val="minor"/>
    </font>
    <font>
      <vertAlign val="subscript"/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Symbol"/>
      <family val="1"/>
      <charset val="2"/>
    </font>
    <font>
      <vertAlign val="superscript"/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vertAlign val="superscript"/>
      <sz val="1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Calibri"/>
      <family val="2"/>
    </font>
    <font>
      <b/>
      <sz val="12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7F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4" applyNumberFormat="0" applyAlignment="0" applyProtection="0"/>
    <xf numFmtId="0" fontId="13" fillId="7" borderId="5" applyNumberFormat="0" applyAlignment="0" applyProtection="0"/>
    <xf numFmtId="0" fontId="14" fillId="7" borderId="4" applyNumberFormat="0" applyAlignment="0" applyProtection="0"/>
    <xf numFmtId="0" fontId="15" fillId="0" borderId="6" applyNumberFormat="0" applyFill="0" applyAlignment="0" applyProtection="0"/>
    <xf numFmtId="0" fontId="16" fillId="8" borderId="7" applyNumberFormat="0" applyAlignment="0" applyProtection="0"/>
    <xf numFmtId="0" fontId="17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0" fillId="0" borderId="0"/>
    <xf numFmtId="0" fontId="5" fillId="0" borderId="0"/>
    <xf numFmtId="0" fontId="20" fillId="0" borderId="0"/>
    <xf numFmtId="0" fontId="5" fillId="9" borderId="8" applyNumberFormat="0" applyFont="0" applyAlignment="0" applyProtection="0"/>
    <xf numFmtId="0" fontId="23" fillId="0" borderId="0"/>
    <xf numFmtId="0" fontId="20" fillId="0" borderId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39" fillId="13" borderId="0" applyNumberFormat="0" applyBorder="0" applyAlignment="0" applyProtection="0"/>
    <xf numFmtId="0" fontId="39" fillId="17" borderId="0" applyNumberFormat="0" applyBorder="0" applyAlignment="0" applyProtection="0"/>
    <xf numFmtId="0" fontId="39" fillId="21" borderId="0" applyNumberFormat="0" applyBorder="0" applyAlignment="0" applyProtection="0"/>
    <xf numFmtId="0" fontId="39" fillId="25" borderId="0" applyNumberFormat="0" applyBorder="0" applyAlignment="0" applyProtection="0"/>
    <xf numFmtId="0" fontId="39" fillId="29" borderId="0" applyNumberFormat="0" applyBorder="0" applyAlignment="0" applyProtection="0"/>
    <xf numFmtId="0" fontId="39" fillId="33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8" borderId="0" applyNumberFormat="0" applyBorder="0" applyAlignment="0" applyProtection="0"/>
    <xf numFmtId="0" fontId="39" fillId="22" borderId="0" applyNumberFormat="0" applyBorder="0" applyAlignment="0" applyProtection="0"/>
    <xf numFmtId="0" fontId="39" fillId="26" borderId="0" applyNumberFormat="0" applyBorder="0" applyAlignment="0" applyProtection="0"/>
    <xf numFmtId="0" fontId="39" fillId="30" borderId="0" applyNumberFormat="0" applyBorder="0" applyAlignment="0" applyProtection="0"/>
    <xf numFmtId="0" fontId="40" fillId="2" borderId="0" applyNumberFormat="0" applyBorder="0" applyAlignment="0" applyProtection="0"/>
    <xf numFmtId="0" fontId="41" fillId="7" borderId="4" applyNumberFormat="0" applyAlignment="0" applyProtection="0"/>
    <xf numFmtId="0" fontId="42" fillId="8" borderId="7" applyNumberFormat="0" applyAlignment="0" applyProtection="0"/>
    <xf numFmtId="44" fontId="5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6" borderId="4" applyNumberFormat="0" applyAlignment="0" applyProtection="0"/>
    <xf numFmtId="0" fontId="49" fillId="0" borderId="6" applyNumberFormat="0" applyFill="0" applyAlignment="0" applyProtection="0"/>
    <xf numFmtId="0" fontId="50" fillId="5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3" fillId="0" borderId="0"/>
    <xf numFmtId="0" fontId="23" fillId="0" borderId="0"/>
    <xf numFmtId="0" fontId="20" fillId="0" borderId="0"/>
    <xf numFmtId="0" fontId="20" fillId="0" borderId="0"/>
    <xf numFmtId="0" fontId="20" fillId="0" borderId="0"/>
    <xf numFmtId="0" fontId="23" fillId="9" borderId="8" applyNumberFormat="0" applyFont="0" applyAlignment="0" applyProtection="0"/>
    <xf numFmtId="0" fontId="51" fillId="7" borderId="5" applyNumberFormat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  <xf numFmtId="0" fontId="56" fillId="0" borderId="0" applyNumberFormat="0" applyFill="0" applyBorder="0" applyAlignment="0" applyProtection="0"/>
  </cellStyleXfs>
  <cellXfs count="87">
    <xf numFmtId="0" fontId="0" fillId="0" borderId="0" xfId="0"/>
    <xf numFmtId="0" fontId="24" fillId="34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49" fontId="24" fillId="0" borderId="0" xfId="0" applyNumberFormat="1" applyFont="1" applyFill="1" applyBorder="1" applyAlignment="1">
      <alignment horizontal="left" vertical="center"/>
    </xf>
    <xf numFmtId="166" fontId="24" fillId="0" borderId="0" xfId="0" applyNumberFormat="1" applyFont="1" applyFill="1" applyBorder="1" applyAlignment="1">
      <alignment horizontal="left" vertical="center"/>
    </xf>
    <xf numFmtId="165" fontId="24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164" fontId="24" fillId="0" borderId="0" xfId="0" applyNumberFormat="1" applyFont="1" applyFill="1" applyBorder="1" applyAlignment="1">
      <alignment horizontal="left" vertical="center"/>
    </xf>
    <xf numFmtId="2" fontId="24" fillId="0" borderId="16" xfId="0" applyNumberFormat="1" applyFont="1" applyFill="1" applyBorder="1" applyAlignment="1">
      <alignment horizontal="left" vertical="center"/>
    </xf>
    <xf numFmtId="0" fontId="24" fillId="0" borderId="16" xfId="0" applyFont="1" applyFill="1" applyBorder="1" applyAlignment="1">
      <alignment horizontal="left" vertical="center"/>
    </xf>
    <xf numFmtId="2" fontId="24" fillId="35" borderId="16" xfId="0" applyNumberFormat="1" applyFont="1" applyFill="1" applyBorder="1" applyAlignment="1">
      <alignment horizontal="left" vertical="center"/>
    </xf>
    <xf numFmtId="0" fontId="24" fillId="35" borderId="16" xfId="0" applyFont="1" applyFill="1" applyBorder="1" applyAlignment="1">
      <alignment horizontal="left" vertical="center"/>
    </xf>
    <xf numFmtId="164" fontId="24" fillId="35" borderId="16" xfId="0" applyNumberFormat="1" applyFont="1" applyFill="1" applyBorder="1" applyAlignment="1">
      <alignment horizontal="left" vertical="center"/>
    </xf>
    <xf numFmtId="164" fontId="24" fillId="0" borderId="16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167" fontId="31" fillId="0" borderId="0" xfId="0" applyNumberFormat="1" applyFont="1" applyFill="1" applyBorder="1" applyAlignment="1">
      <alignment horizontal="left" vertical="center"/>
    </xf>
    <xf numFmtId="0" fontId="25" fillId="34" borderId="0" xfId="0" applyFont="1" applyFill="1" applyBorder="1" applyAlignment="1">
      <alignment horizontal="left" vertical="center"/>
    </xf>
    <xf numFmtId="2" fontId="24" fillId="0" borderId="0" xfId="0" applyNumberFormat="1" applyFont="1" applyFill="1" applyBorder="1" applyAlignment="1">
      <alignment horizontal="left" vertical="center"/>
    </xf>
    <xf numFmtId="2" fontId="31" fillId="0" borderId="0" xfId="0" applyNumberFormat="1" applyFont="1" applyFill="1" applyBorder="1" applyAlignment="1">
      <alignment horizontal="left" vertical="center"/>
    </xf>
    <xf numFmtId="164" fontId="31" fillId="0" borderId="0" xfId="0" applyNumberFormat="1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1" fontId="24" fillId="0" borderId="16" xfId="0" applyNumberFormat="1" applyFont="1" applyFill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34" fillId="3" borderId="14" xfId="0" applyFont="1" applyFill="1" applyBorder="1" applyAlignment="1">
      <alignment horizontal="left" vertical="center"/>
    </xf>
    <xf numFmtId="0" fontId="34" fillId="3" borderId="21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26" fillId="3" borderId="13" xfId="0" applyFont="1" applyFill="1" applyBorder="1" applyAlignment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left" vertical="center"/>
    </xf>
    <xf numFmtId="49" fontId="24" fillId="34" borderId="0" xfId="0" applyNumberFormat="1" applyFont="1" applyFill="1" applyBorder="1" applyAlignment="1">
      <alignment horizontal="left" vertical="center"/>
    </xf>
    <xf numFmtId="49" fontId="25" fillId="34" borderId="0" xfId="0" applyNumberFormat="1" applyFont="1" applyFill="1" applyBorder="1" applyAlignment="1">
      <alignment horizontal="left" vertical="center"/>
    </xf>
    <xf numFmtId="49" fontId="22" fillId="34" borderId="0" xfId="0" applyNumberFormat="1" applyFont="1" applyFill="1" applyBorder="1" applyAlignment="1">
      <alignment horizontal="left"/>
    </xf>
    <xf numFmtId="49" fontId="30" fillId="34" borderId="0" xfId="0" applyNumberFormat="1" applyFont="1" applyFill="1" applyBorder="1" applyAlignment="1">
      <alignment horizontal="left" vertical="center"/>
    </xf>
    <xf numFmtId="49" fontId="35" fillId="34" borderId="0" xfId="0" applyNumberFormat="1" applyFont="1" applyFill="1" applyBorder="1" applyAlignment="1">
      <alignment horizontal="left" vertical="center"/>
    </xf>
    <xf numFmtId="49" fontId="0" fillId="34" borderId="0" xfId="0" applyNumberFormat="1" applyFill="1" applyBorder="1" applyAlignment="1">
      <alignment horizontal="left"/>
    </xf>
    <xf numFmtId="49" fontId="22" fillId="34" borderId="0" xfId="0" applyNumberFormat="1" applyFont="1" applyFill="1" applyBorder="1" applyAlignment="1">
      <alignment horizontal="left" vertical="center"/>
    </xf>
    <xf numFmtId="49" fontId="38" fillId="34" borderId="0" xfId="0" applyNumberFormat="1" applyFont="1" applyFill="1" applyBorder="1" applyAlignment="1">
      <alignment horizontal="left" vertical="center"/>
    </xf>
    <xf numFmtId="49" fontId="3" fillId="34" borderId="0" xfId="0" applyNumberFormat="1" applyFont="1" applyFill="1" applyBorder="1" applyAlignment="1">
      <alignment horizontal="left"/>
    </xf>
    <xf numFmtId="49" fontId="4" fillId="34" borderId="0" xfId="0" applyNumberFormat="1" applyFont="1" applyFill="1" applyBorder="1" applyAlignment="1">
      <alignment horizontal="left"/>
    </xf>
    <xf numFmtId="49" fontId="31" fillId="34" borderId="0" xfId="0" applyNumberFormat="1" applyFont="1" applyFill="1" applyBorder="1" applyAlignment="1">
      <alignment horizontal="left" vertical="center"/>
    </xf>
    <xf numFmtId="1" fontId="24" fillId="0" borderId="16" xfId="0" applyNumberFormat="1" applyFont="1" applyFill="1" applyBorder="1" applyAlignment="1">
      <alignment horizontal="left" vertical="center"/>
    </xf>
    <xf numFmtId="1" fontId="24" fillId="35" borderId="16" xfId="0" applyNumberFormat="1" applyFont="1" applyFill="1" applyBorder="1" applyAlignment="1">
      <alignment horizontal="left" vertical="center"/>
    </xf>
    <xf numFmtId="0" fontId="24" fillId="35" borderId="16" xfId="0" quotePrefix="1" applyFont="1" applyFill="1" applyBorder="1" applyAlignment="1">
      <alignment horizontal="left" vertical="center"/>
    </xf>
    <xf numFmtId="0" fontId="22" fillId="34" borderId="0" xfId="0" quotePrefix="1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left" vertical="center"/>
    </xf>
    <xf numFmtId="49" fontId="0" fillId="34" borderId="0" xfId="0" applyNumberFormat="1" applyFill="1" applyAlignment="1">
      <alignment horizontal="left" vertical="center"/>
    </xf>
    <xf numFmtId="0" fontId="38" fillId="0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10" fillId="4" borderId="0" xfId="7" applyAlignment="1">
      <alignment horizontal="left"/>
    </xf>
    <xf numFmtId="49" fontId="10" fillId="4" borderId="0" xfId="7" applyNumberFormat="1" applyAlignment="1">
      <alignment horizontal="left"/>
    </xf>
    <xf numFmtId="168" fontId="10" fillId="4" borderId="0" xfId="7" applyNumberFormat="1" applyAlignment="1">
      <alignment horizontal="left"/>
    </xf>
    <xf numFmtId="14" fontId="10" fillId="4" borderId="0" xfId="7" applyNumberFormat="1" applyAlignment="1">
      <alignment horizontal="left"/>
    </xf>
    <xf numFmtId="0" fontId="10" fillId="4" borderId="0" xfId="7" applyNumberFormat="1" applyAlignment="1">
      <alignment horizontal="left"/>
    </xf>
    <xf numFmtId="49" fontId="0" fillId="0" borderId="0" xfId="0" applyNumberFormat="1" applyAlignment="1">
      <alignment horizontal="left"/>
    </xf>
    <xf numFmtId="2" fontId="10" fillId="4" borderId="0" xfId="7" applyNumberFormat="1" applyAlignment="1">
      <alignment horizontal="left"/>
    </xf>
    <xf numFmtId="0" fontId="0" fillId="0" borderId="0" xfId="0" applyNumberFormat="1" applyAlignment="1">
      <alignment horizontal="left"/>
    </xf>
    <xf numFmtId="49" fontId="10" fillId="4" borderId="0" xfId="7" applyNumberFormat="1"/>
    <xf numFmtId="0" fontId="10" fillId="4" borderId="0" xfId="7"/>
    <xf numFmtId="164" fontId="10" fillId="4" borderId="0" xfId="7" applyNumberFormat="1" applyAlignment="1">
      <alignment horizontal="left"/>
    </xf>
    <xf numFmtId="1" fontId="10" fillId="4" borderId="0" xfId="7" applyNumberFormat="1" applyAlignment="1">
      <alignment horizontal="left"/>
    </xf>
    <xf numFmtId="49" fontId="0" fillId="0" borderId="0" xfId="0" applyNumberFormat="1"/>
    <xf numFmtId="169" fontId="10" fillId="4" borderId="0" xfId="7" applyNumberFormat="1" applyAlignment="1">
      <alignment horizontal="left"/>
    </xf>
    <xf numFmtId="164" fontId="54" fillId="0" borderId="16" xfId="0" applyNumberFormat="1" applyFont="1" applyFill="1" applyBorder="1" applyAlignment="1">
      <alignment horizontal="left" vertical="center"/>
    </xf>
    <xf numFmtId="0" fontId="58" fillId="0" borderId="0" xfId="0" applyFont="1" applyFill="1" applyAlignment="1">
      <alignment horizontal="left" vertical="center"/>
    </xf>
    <xf numFmtId="0" fontId="54" fillId="0" borderId="0" xfId="0" applyFont="1" applyFill="1" applyBorder="1" applyAlignment="1">
      <alignment horizontal="left" vertical="center"/>
    </xf>
    <xf numFmtId="164" fontId="54" fillId="35" borderId="16" xfId="98" applyNumberFormat="1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26" fillId="3" borderId="11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4" fillId="35" borderId="18" xfId="0" applyFont="1" applyFill="1" applyBorder="1" applyAlignment="1">
      <alignment horizontal="left" vertical="center"/>
    </xf>
    <xf numFmtId="0" fontId="0" fillId="35" borderId="19" xfId="0" applyFill="1" applyBorder="1" applyAlignment="1">
      <alignment horizontal="left" vertical="center"/>
    </xf>
    <xf numFmtId="0" fontId="54" fillId="35" borderId="18" xfId="0" applyFont="1" applyFill="1" applyBorder="1" applyAlignment="1">
      <alignment horizontal="left" vertical="center"/>
    </xf>
    <xf numFmtId="0" fontId="17" fillId="35" borderId="19" xfId="0" applyFont="1" applyFill="1" applyBorder="1" applyAlignment="1">
      <alignment horizontal="left" vertical="center"/>
    </xf>
    <xf numFmtId="0" fontId="0" fillId="35" borderId="17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26" fillId="3" borderId="18" xfId="0" applyFont="1" applyFill="1" applyBorder="1" applyAlignment="1">
      <alignment horizontal="left" vertical="center"/>
    </xf>
    <xf numFmtId="0" fontId="54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54" fillId="35" borderId="18" xfId="98" applyFont="1" applyFill="1" applyBorder="1" applyAlignment="1">
      <alignment horizontal="left" vertical="center"/>
    </xf>
    <xf numFmtId="0" fontId="54" fillId="35" borderId="19" xfId="98" applyFont="1" applyFill="1" applyBorder="1" applyAlignment="1">
      <alignment horizontal="left" vertical="center"/>
    </xf>
  </cellXfs>
  <cellStyles count="100">
    <cellStyle name="20% - Accent1" xfId="19" builtinId="30" customBuiltin="1"/>
    <cellStyle name="20% - Accent1 2" xfId="50"/>
    <cellStyle name="20% - Accent2" xfId="23" builtinId="34" customBuiltin="1"/>
    <cellStyle name="20% - Accent2 2" xfId="51"/>
    <cellStyle name="20% - Accent3" xfId="27" builtinId="38" customBuiltin="1"/>
    <cellStyle name="20% - Accent3 2" xfId="52"/>
    <cellStyle name="20% - Accent4" xfId="31" builtinId="42" customBuiltin="1"/>
    <cellStyle name="20% - Accent4 2" xfId="53"/>
    <cellStyle name="20% - Accent5" xfId="35" builtinId="46" customBuiltin="1"/>
    <cellStyle name="20% - Accent5 2" xfId="54"/>
    <cellStyle name="20% - Accent6" xfId="39" builtinId="50" customBuiltin="1"/>
    <cellStyle name="20% - Accent6 2" xfId="55"/>
    <cellStyle name="40% - Accent1" xfId="20" builtinId="31" customBuiltin="1"/>
    <cellStyle name="40% - Accent1 2" xfId="56"/>
    <cellStyle name="40% - Accent2" xfId="24" builtinId="35" customBuiltin="1"/>
    <cellStyle name="40% - Accent2 2" xfId="57"/>
    <cellStyle name="40% - Accent3" xfId="28" builtinId="39" customBuiltin="1"/>
    <cellStyle name="40% - Accent3 2" xfId="58"/>
    <cellStyle name="40% - Accent4" xfId="32" builtinId="43" customBuiltin="1"/>
    <cellStyle name="40% - Accent4 2" xfId="59"/>
    <cellStyle name="40% - Accent5" xfId="36" builtinId="47" customBuiltin="1"/>
    <cellStyle name="40% - Accent5 2" xfId="60"/>
    <cellStyle name="40% - Accent6" xfId="40" builtinId="51" customBuiltin="1"/>
    <cellStyle name="40% - Accent6 2" xfId="61"/>
    <cellStyle name="60% - Accent1" xfId="21" builtinId="32" customBuiltin="1"/>
    <cellStyle name="60% - Accent1 2" xfId="62"/>
    <cellStyle name="60% - Accent2" xfId="25" builtinId="36" customBuiltin="1"/>
    <cellStyle name="60% - Accent2 2" xfId="63"/>
    <cellStyle name="60% - Accent3" xfId="29" builtinId="40" customBuiltin="1"/>
    <cellStyle name="60% - Accent3 2" xfId="64"/>
    <cellStyle name="60% - Accent4" xfId="33" builtinId="44" customBuiltin="1"/>
    <cellStyle name="60% - Accent4 2" xfId="65"/>
    <cellStyle name="60% - Accent5" xfId="37" builtinId="48" customBuiltin="1"/>
    <cellStyle name="60% - Accent5 2" xfId="66"/>
    <cellStyle name="60% - Accent6" xfId="41" builtinId="52" customBuiltin="1"/>
    <cellStyle name="60% - Accent6 2" xfId="67"/>
    <cellStyle name="Accent1" xfId="18" builtinId="29" customBuiltin="1"/>
    <cellStyle name="Accent1 2" xfId="68"/>
    <cellStyle name="Accent2" xfId="22" builtinId="33" customBuiltin="1"/>
    <cellStyle name="Accent2 2" xfId="69"/>
    <cellStyle name="Accent3" xfId="26" builtinId="37" customBuiltin="1"/>
    <cellStyle name="Accent3 2" xfId="70"/>
    <cellStyle name="Accent4" xfId="30" builtinId="41" customBuiltin="1"/>
    <cellStyle name="Accent4 2" xfId="71"/>
    <cellStyle name="Accent5" xfId="34" builtinId="45" customBuiltin="1"/>
    <cellStyle name="Accent5 2" xfId="72"/>
    <cellStyle name="Accent6" xfId="38" builtinId="49" customBuiltin="1"/>
    <cellStyle name="Accent6 2" xfId="73"/>
    <cellStyle name="Bad" xfId="1" builtinId="27" customBuiltin="1"/>
    <cellStyle name="Bad 2" xfId="74"/>
    <cellStyle name="Calculation" xfId="11" builtinId="22" customBuiltin="1"/>
    <cellStyle name="Calculation 2" xfId="75"/>
    <cellStyle name="Check Cell" xfId="13" builtinId="23" customBuiltin="1"/>
    <cellStyle name="Check Cell 2" xfId="76"/>
    <cellStyle name="Currency 2" xfId="77"/>
    <cellStyle name="Explanatory Text" xfId="16" builtinId="53" customBuiltin="1"/>
    <cellStyle name="Explanatory Text 2" xfId="78"/>
    <cellStyle name="Good" xfId="7" builtinId="26" customBuiltin="1"/>
    <cellStyle name="Good 2" xfId="79"/>
    <cellStyle name="Heading 1" xfId="3" builtinId="16" customBuiltin="1"/>
    <cellStyle name="Heading 1 2" xfId="80"/>
    <cellStyle name="Heading 2" xfId="4" builtinId="17" customBuiltin="1"/>
    <cellStyle name="Heading 2 2" xfId="81"/>
    <cellStyle name="Heading 3" xfId="5" builtinId="18" customBuiltin="1"/>
    <cellStyle name="Heading 3 2" xfId="82"/>
    <cellStyle name="Heading 4" xfId="6" builtinId="19" customBuiltin="1"/>
    <cellStyle name="Heading 4 2" xfId="83"/>
    <cellStyle name="Input" xfId="9" builtinId="20" customBuiltin="1"/>
    <cellStyle name="Input 2" xfId="84"/>
    <cellStyle name="Linked Cell" xfId="12" builtinId="24" customBuiltin="1"/>
    <cellStyle name="Linked Cell 2" xfId="85"/>
    <cellStyle name="Neutral" xfId="8" builtinId="28" customBuiltin="1"/>
    <cellStyle name="Neutral 2" xfId="86"/>
    <cellStyle name="Normal" xfId="0" builtinId="0"/>
    <cellStyle name="Normal 2" xfId="42"/>
    <cellStyle name="Normal 2 2" xfId="43"/>
    <cellStyle name="Normal 2 2 2" xfId="44"/>
    <cellStyle name="Normal 2 2 3" xfId="87"/>
    <cellStyle name="Normal 2 2 4" xfId="88"/>
    <cellStyle name="Normal 2 3" xfId="46"/>
    <cellStyle name="Normal 2 4" xfId="45"/>
    <cellStyle name="Normal 3" xfId="48"/>
    <cellStyle name="Normal 3 2" xfId="90"/>
    <cellStyle name="Normal 3 3" xfId="89"/>
    <cellStyle name="Normal 4" xfId="91"/>
    <cellStyle name="Normal 4 2" xfId="92"/>
    <cellStyle name="Normal 5" xfId="93"/>
    <cellStyle name="Normal 6" xfId="49"/>
    <cellStyle name="Normal 8" xfId="94"/>
    <cellStyle name="Note" xfId="15" builtinId="10" customBuiltin="1"/>
    <cellStyle name="Note 2" xfId="47"/>
    <cellStyle name="Note 3" xfId="95"/>
    <cellStyle name="Output" xfId="10" builtinId="21" customBuiltin="1"/>
    <cellStyle name="Output 2" xfId="96"/>
    <cellStyle name="Title" xfId="2" builtinId="15" customBuiltin="1"/>
    <cellStyle name="Title 2" xfId="99"/>
    <cellStyle name="Total" xfId="17" builtinId="25" customBuiltin="1"/>
    <cellStyle name="Total 2" xfId="97"/>
    <cellStyle name="Warning Text" xfId="14" builtinId="11" customBuiltin="1"/>
    <cellStyle name="Warning Text 2" xfId="98"/>
  </cellStyles>
  <dxfs count="0"/>
  <tableStyles count="0" defaultTableStyle="TableStyleMedium2" defaultPivotStyle="PivotStyleLight16"/>
  <colors>
    <mruColors>
      <color rgb="FFF7FCFF"/>
      <color rgb="FFFFFFFE"/>
      <color rgb="FFFCF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image" Target="../media/image3.pn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4.pn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lineMarker"/>
        <c:dLbls/>
        <c:axId val="49223936"/>
        <c:axId val="50456832"/>
      </c:scatterChart>
      <c:valAx>
        <c:axId val="49223936"/>
        <c:scaling>
          <c:orientation val="minMax"/>
        </c:scaling>
        <c:axPos val="b"/>
        <c:tickLblPos val="nextTo"/>
        <c:crossAx val="50456832"/>
        <c:crosses val="autoZero"/>
        <c:crossBetween val="midCat"/>
      </c:valAx>
      <c:valAx>
        <c:axId val="50456832"/>
        <c:scaling>
          <c:orientation val="minMax"/>
        </c:scaling>
        <c:axPos val="l"/>
        <c:majorGridlines/>
        <c:tickLblPos val="nextTo"/>
        <c:crossAx val="49223936"/>
        <c:crosses val="autoZero"/>
        <c:crossBetween val="midCat"/>
      </c:valAx>
    </c:plotArea>
    <c:legend>
      <c:legendPos val="r"/>
      <c:layout/>
    </c:legend>
    <c:plotVisOnly val="1"/>
    <c:dispBlanksAs val="gap"/>
  </c:chart>
  <c:spPr>
    <a:noFill/>
    <a:ln w="19050"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408935661888418"/>
          <c:y val="7.3697676187945024E-2"/>
          <c:w val="0.80187708908181354"/>
          <c:h val="0.84067613654774631"/>
        </c:manualLayout>
      </c:layout>
      <c:scatterChart>
        <c:scatterStyle val="lineMarker"/>
        <c:ser>
          <c:idx val="0"/>
          <c:order val="0"/>
          <c:tx>
            <c:strRef>
              <c:f>'DIG-009027'!$C$7</c:f>
              <c:strCache>
                <c:ptCount val="1"/>
                <c:pt idx="0">
                  <c:v>Ferguson 43-35 Bradenhead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'DIG-009027'!$D$36</c:f>
              <c:numCache>
                <c:formatCode>0.00</c:formatCode>
                <c:ptCount val="1"/>
                <c:pt idx="0">
                  <c:v>18.224182321267858</c:v>
                </c:pt>
              </c:numCache>
            </c:numRef>
          </c:xVal>
          <c:yVal>
            <c:numRef>
              <c:f>'DIG-009027'!$G$25</c:f>
              <c:numCache>
                <c:formatCode>0.0</c:formatCode>
                <c:ptCount val="1"/>
                <c:pt idx="0">
                  <c:v>-47.2</c:v>
                </c:pt>
              </c:numCache>
            </c:numRef>
          </c:yVal>
        </c:ser>
        <c:dLbls/>
        <c:axId val="109130112"/>
        <c:axId val="109132416"/>
      </c:scatterChart>
      <c:valAx>
        <c:axId val="109130112"/>
        <c:scaling>
          <c:orientation val="minMax"/>
          <c:max val="60"/>
          <c:min val="0"/>
        </c:scaling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Gas Wetness (% C</a:t>
                </a:r>
                <a:r>
                  <a:rPr lang="en-US" sz="1100" b="0" i="0" u="none" strike="noStrike" baseline="-25000">
                    <a:solidFill>
                      <a:srgbClr val="000000"/>
                    </a:solidFill>
                    <a:latin typeface="+mn-lt"/>
                  </a:rPr>
                  <a:t>2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+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667558382125311"/>
              <c:y val="0.9546039056438701"/>
            </c:manualLayout>
          </c:layout>
        </c:title>
        <c:numFmt formatCode="0" sourceLinked="0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9132416"/>
        <c:crossesAt val="0"/>
        <c:crossBetween val="midCat"/>
        <c:majorUnit val="10"/>
        <c:minorUnit val="2.5"/>
      </c:valAx>
      <c:valAx>
        <c:axId val="109132416"/>
        <c:scaling>
          <c:orientation val="maxMin"/>
          <c:max val="-20"/>
          <c:min val="-85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3.7855844942459127E-4"/>
              <c:y val="0.3630854881565731"/>
            </c:manualLayout>
          </c:layout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9130112"/>
        <c:crossesAt val="-70"/>
        <c:crossBetween val="midCat"/>
        <c:majorUnit val="5"/>
        <c:minorUnit val="2.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53177227045337294"/>
          <c:y val="8.271058131622433E-2"/>
          <c:w val="0.39810412320254851"/>
          <c:h val="5.426144648585593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4299947282230752"/>
          <c:y val="7.4083533778031285E-2"/>
          <c:w val="0.80310109473495306"/>
          <c:h val="0.84011332357973567"/>
        </c:manualLayout>
      </c:layout>
      <c:scatterChart>
        <c:scatterStyle val="lineMarker"/>
        <c:ser>
          <c:idx val="0"/>
          <c:order val="0"/>
          <c:tx>
            <c:strRef>
              <c:f>'DIG-009027'!$C$7</c:f>
              <c:strCache>
                <c:ptCount val="1"/>
                <c:pt idx="0">
                  <c:v>Ferguson 43-35 Bradenhead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'DIG-009027'!$H$25</c:f>
              <c:numCache>
                <c:formatCode>0</c:formatCode>
                <c:ptCount val="1"/>
                <c:pt idx="0">
                  <c:v>-247</c:v>
                </c:pt>
              </c:numCache>
            </c:numRef>
          </c:xVal>
          <c:yVal>
            <c:numRef>
              <c:f>'DIG-009027'!$G$25</c:f>
              <c:numCache>
                <c:formatCode>0.0</c:formatCode>
                <c:ptCount val="1"/>
                <c:pt idx="0">
                  <c:v>-47.2</c:v>
                </c:pt>
              </c:numCache>
            </c:numRef>
          </c:yVal>
        </c:ser>
        <c:dLbls/>
        <c:axId val="49871488"/>
        <c:axId val="49890048"/>
      </c:scatterChart>
      <c:valAx>
        <c:axId val="49871488"/>
        <c:scaling>
          <c:orientation val="minMax"/>
          <c:max val="-100"/>
          <c:min val="-400"/>
        </c:scaling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l"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D (‰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 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9156936312448143"/>
              <c:y val="0.95704266712031372"/>
            </c:manualLayout>
          </c:layout>
        </c:title>
        <c:numFmt formatCode="0" sourceLinked="0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9890048"/>
        <c:crosses val="autoZero"/>
        <c:crossBetween val="midCat"/>
        <c:majorUnit val="50"/>
        <c:minorUnit val="10"/>
      </c:valAx>
      <c:valAx>
        <c:axId val="49890048"/>
        <c:scaling>
          <c:orientation val="maxMin"/>
          <c:max val="-10"/>
          <c:min val="-110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4.6899185678713241E-3"/>
              <c:y val="0.36837703659684051"/>
            </c:manualLayout>
          </c:layout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9871488"/>
        <c:crossesAt val="-450"/>
        <c:crossBetween val="midCat"/>
        <c:majorUnit val="10"/>
        <c:minorUnit val="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15562033111245716"/>
          <c:y val="8.1895541359216922E-2"/>
          <c:w val="0.39761367970029393"/>
          <c:h val="5.5397791711221313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0"/>
            </a:pPr>
            <a:r>
              <a:rPr lang="en-US" sz="1200" b="1" i="0" u="none" strike="noStrike" baseline="0">
                <a:effectLst/>
              </a:rPr>
              <a:t>Methane </a:t>
            </a:r>
            <a:r>
              <a:rPr lang="en-US" sz="1200" b="1" i="0" u="none" strike="noStrike" baseline="0">
                <a:effectLst/>
                <a:latin typeface="Symbol" pitchFamily="18" charset="2"/>
              </a:rPr>
              <a:t>d</a:t>
            </a:r>
            <a:r>
              <a:rPr lang="en-US" sz="1200" b="1" i="0" u="none" strike="noStrike" baseline="30000">
                <a:effectLst/>
              </a:rPr>
              <a:t>13</a:t>
            </a:r>
            <a:r>
              <a:rPr lang="en-US" sz="1200" b="1" i="0" u="none" strike="noStrike" baseline="0">
                <a:effectLst/>
              </a:rPr>
              <a:t>C vs C</a:t>
            </a:r>
            <a:r>
              <a:rPr lang="en-US" sz="1200" b="1" i="0" u="none" strike="noStrike" baseline="-25000">
                <a:effectLst/>
              </a:rPr>
              <a:t>1</a:t>
            </a:r>
            <a:r>
              <a:rPr lang="en-US" sz="1200" b="1" i="0" u="none" strike="noStrike" baseline="0">
                <a:effectLst/>
              </a:rPr>
              <a:t>/(C</a:t>
            </a:r>
            <a:r>
              <a:rPr lang="en-US" sz="1200" b="1" i="0" u="none" strike="noStrike" baseline="-25000">
                <a:effectLst/>
              </a:rPr>
              <a:t>2</a:t>
            </a:r>
            <a:r>
              <a:rPr lang="en-US" sz="1200" b="1" i="0" u="none" strike="noStrike" baseline="0">
                <a:effectLst/>
              </a:rPr>
              <a:t>+C</a:t>
            </a:r>
            <a:r>
              <a:rPr lang="en-US" sz="1200" b="1" i="0" u="none" strike="noStrike" baseline="-25000">
                <a:effectLst/>
              </a:rPr>
              <a:t>3</a:t>
            </a:r>
            <a:r>
              <a:rPr lang="en-US" sz="1200" b="1" i="0" u="none" strike="noStrike" baseline="0">
                <a:effectLst/>
              </a:rPr>
              <a:t>) Genetic Classification Plot</a:t>
            </a:r>
            <a:r>
              <a:rPr lang="en-US" sz="1200" b="1" i="0" u="none" strike="noStrike" baseline="0"/>
              <a:t> </a:t>
            </a:r>
            <a:endParaRPr lang="en-US" sz="1200" b="1"/>
          </a:p>
        </c:rich>
      </c:tx>
      <c:layout>
        <c:manualLayout>
          <c:xMode val="edge"/>
          <c:yMode val="edge"/>
          <c:x val="0.21983503025022438"/>
          <c:y val="1.8204859083769493E-3"/>
        </c:manualLayout>
      </c:layout>
      <c:spPr>
        <a:noFill/>
        <a:ln>
          <a:noFill/>
        </a:ln>
      </c:spPr>
    </c:title>
    <c:plotArea>
      <c:layout>
        <c:manualLayout>
          <c:layoutTarget val="inner"/>
          <c:xMode val="edge"/>
          <c:yMode val="edge"/>
          <c:x val="0.13614380084379421"/>
          <c:y val="8.310963438171183E-2"/>
          <c:w val="0.83307800239847607"/>
          <c:h val="0.79484280988287859"/>
        </c:manualLayout>
      </c:layout>
      <c:scatterChart>
        <c:scatterStyle val="lineMarker"/>
        <c:ser>
          <c:idx val="0"/>
          <c:order val="0"/>
          <c:tx>
            <c:strRef>
              <c:f>'DIG-009027'!$C$7</c:f>
              <c:strCache>
                <c:ptCount val="1"/>
                <c:pt idx="0">
                  <c:v>Ferguson 43-35 Bradenhead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chemeClr val="accent1"/>
              </a:solidFill>
              <a:ln w="6350">
                <a:solidFill>
                  <a:schemeClr val="tx1"/>
                </a:solidFill>
              </a:ln>
            </c:spPr>
          </c:marker>
          <c:xVal>
            <c:numRef>
              <c:f>'DIG-009027'!$G$25</c:f>
              <c:numCache>
                <c:formatCode>0.0</c:formatCode>
                <c:ptCount val="1"/>
                <c:pt idx="0">
                  <c:v>-47.2</c:v>
                </c:pt>
              </c:numCache>
            </c:numRef>
          </c:xVal>
          <c:yVal>
            <c:numRef>
              <c:f>'DIG-009027'!$D$37</c:f>
              <c:numCache>
                <c:formatCode>0</c:formatCode>
                <c:ptCount val="1"/>
                <c:pt idx="0">
                  <c:v>5.2272232207885923</c:v>
                </c:pt>
              </c:numCache>
            </c:numRef>
          </c:yVal>
        </c:ser>
        <c:dLbls/>
        <c:axId val="50426624"/>
        <c:axId val="50428544"/>
      </c:scatterChart>
      <c:valAx>
        <c:axId val="50426624"/>
        <c:scaling>
          <c:orientation val="minMax"/>
          <c:max val="-20"/>
          <c:min val="-100"/>
        </c:scaling>
        <c:axPos val="b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+mn-lt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2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 </a:t>
                </a:r>
                <a:endParaRPr lang="en-US" sz="1200" b="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0.43912208473140252"/>
              <c:y val="0.93222184192089719"/>
            </c:manualLayout>
          </c:layout>
        </c:title>
        <c:numFmt formatCode="0" sourceLinked="0"/>
        <c:majorTickMark val="in"/>
        <c:minorTickMark val="in"/>
        <c:tickLblPos val="nextTo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0428544"/>
        <c:crosses val="autoZero"/>
        <c:crossBetween val="midCat"/>
      </c:valAx>
      <c:valAx>
        <c:axId val="50428544"/>
        <c:scaling>
          <c:logBase val="10"/>
          <c:orientation val="minMax"/>
          <c:max val="100000"/>
          <c:min val="1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1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/(C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2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+C</a:t>
                </a:r>
                <a:r>
                  <a:rPr lang="en-US" sz="1200" b="0" i="0" u="none" strike="noStrike" baseline="-25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en-US" sz="1200" b="0" i="0" u="none" strike="noStrike" baseline="0">
                    <a:solidFill>
                      <a:srgbClr val="000000"/>
                    </a:solidFill>
                    <a:latin typeface="Calibri"/>
                  </a:rPr>
                  <a:t>)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"/>
              <c:y val="0.38290057712246461"/>
            </c:manualLayout>
          </c:layout>
        </c:title>
        <c:numFmt formatCode="0.E+0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50426624"/>
        <c:crossesAt val="-400"/>
        <c:crossBetween val="midCat"/>
        <c:majorUnit val="10"/>
        <c:minorUnit val="1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l"/>
      <c:layout>
        <c:manualLayout>
          <c:xMode val="edge"/>
          <c:yMode val="edge"/>
          <c:x val="0.70564689444764517"/>
          <c:y val="9.4477938723753638E-2"/>
          <c:w val="0.25491369132222286"/>
          <c:h val="7.1451921690877995E-2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173182</xdr:rowOff>
    </xdr:from>
    <xdr:to>
      <xdr:col>9</xdr:col>
      <xdr:colOff>669664</xdr:colOff>
      <xdr:row>48</xdr:row>
      <xdr:rowOff>173182</xdr:rowOff>
    </xdr:to>
    <xdr:sp macro="" textlink="">
      <xdr:nvSpPr>
        <xdr:cNvPr id="4" name="Rectangle 3"/>
        <xdr:cNvSpPr/>
      </xdr:nvSpPr>
      <xdr:spPr>
        <a:xfrm>
          <a:off x="0" y="9126682"/>
          <a:ext cx="6756139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40821</xdr:colOff>
      <xdr:row>0</xdr:row>
      <xdr:rowOff>27215</xdr:rowOff>
    </xdr:from>
    <xdr:to>
      <xdr:col>10</xdr:col>
      <xdr:colOff>46456</xdr:colOff>
      <xdr:row>2</xdr:row>
      <xdr:rowOff>30263</xdr:rowOff>
    </xdr:to>
    <xdr:sp macro="" textlink="">
      <xdr:nvSpPr>
        <xdr:cNvPr id="8" name="Rectangle 7"/>
        <xdr:cNvSpPr/>
      </xdr:nvSpPr>
      <xdr:spPr>
        <a:xfrm>
          <a:off x="40821" y="27215"/>
          <a:ext cx="6346564" cy="38404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9</xdr:col>
      <xdr:colOff>371831</xdr:colOff>
      <xdr:row>10</xdr:row>
      <xdr:rowOff>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571500"/>
          <a:ext cx="6501449" cy="1333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515469</xdr:colOff>
      <xdr:row>2</xdr:row>
      <xdr:rowOff>3048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6555440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5" name="TextBox 1"/>
        <xdr:cNvSpPr txBox="1"/>
      </xdr:nvSpPr>
      <xdr:spPr>
        <a:xfrm>
          <a:off x="0" y="0"/>
          <a:ext cx="5460346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Analytical Report</a:t>
          </a:r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10</xdr:col>
      <xdr:colOff>11205</xdr:colOff>
      <xdr:row>48</xdr:row>
      <xdr:rowOff>168088</xdr:rowOff>
    </xdr:to>
    <xdr:sp macro="" textlink="">
      <xdr:nvSpPr>
        <xdr:cNvPr id="7" name="Rectangle 6"/>
        <xdr:cNvSpPr/>
      </xdr:nvSpPr>
      <xdr:spPr>
        <a:xfrm>
          <a:off x="0" y="9144000"/>
          <a:ext cx="6589058" cy="16808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734175" cy="9039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0.00066</cdr:x>
      <cdr:y>0.05868</cdr:y>
    </cdr:from>
    <cdr:to>
      <cdr:x>0.49524</cdr:x>
      <cdr:y>0.56901</cdr:y>
    </cdr:to>
    <cdr:graphicFrame macro="">
      <cdr:nvGraphicFramePr>
        <cdr:cNvPr id="2" name="Chart 1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  <cdr:relSizeAnchor xmlns:cdr="http://schemas.openxmlformats.org/drawingml/2006/chartDrawing">
    <cdr:from>
      <cdr:x>0.50542</cdr:x>
      <cdr:y>0.05843</cdr:y>
    </cdr:from>
    <cdr:to>
      <cdr:x>1</cdr:x>
      <cdr:y>0.56876</cdr:y>
    </cdr:to>
    <cdr:graphicFrame macro="">
      <cdr:nvGraphicFramePr>
        <cdr:cNvPr id="3" name="Chart 7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cdr:graphicFrame>
  </cdr:relSizeAnchor>
  <cdr:relSizeAnchor xmlns:cdr="http://schemas.openxmlformats.org/drawingml/2006/chartDrawing">
    <cdr:from>
      <cdr:x>0.1092</cdr:x>
      <cdr:y>0.59056</cdr:y>
    </cdr:from>
    <cdr:to>
      <cdr:x>0.87907</cdr:x>
      <cdr:y>0.9697</cdr:y>
    </cdr:to>
    <cdr:graphicFrame macro="">
      <cdr:nvGraphicFramePr>
        <cdr:cNvPr id="4" name="Chart 8"/>
        <cdr:cNvGraphicFramePr/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cdr:graphicFrame>
  </cdr:relSizeAnchor>
  <cdr:relSizeAnchor xmlns:cdr="http://schemas.openxmlformats.org/drawingml/2006/chartDrawing">
    <cdr:from>
      <cdr:x>0</cdr:x>
      <cdr:y>0</cdr:y>
    </cdr:from>
    <cdr:to>
      <cdr:x>1</cdr:x>
      <cdr:y>0.0455</cdr:y>
    </cdr:to>
    <cdr:pic>
      <cdr:nvPicPr>
        <cdr:cNvPr id="5" name="Picture 4"/>
        <cdr:cNvPicPr>
          <a:picLocks xmlns:a="http://schemas.openxmlformats.org/drawingml/2006/main"/>
        </cdr:cNvPicPr>
      </cdr:nvPicPr>
      <cdr:blipFill>
        <a:blip xmlns:a="http://schemas.openxmlformats.org/drawingml/2006/main"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6757147" cy="411480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</cdr:x>
      <cdr:y>0</cdr:y>
    </cdr:from>
    <cdr:to>
      <cdr:x>0.79357</cdr:x>
      <cdr:y>0.0455</cdr:y>
    </cdr:to>
    <cdr:sp macro="" textlink="">
      <cdr:nvSpPr>
        <cdr:cNvPr id="10" name="TextBox 1"/>
        <cdr:cNvSpPr txBox="1"/>
      </cdr:nvSpPr>
      <cdr:spPr>
        <a:xfrm xmlns:a="http://schemas.openxmlformats.org/drawingml/2006/main">
          <a:off x="0" y="0"/>
          <a:ext cx="5362269" cy="4114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lIns="9144" tIns="9144" rIns="9144" bIns="9144" rtlCol="0" anchor="ctr" anchorCtr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1800" b="1"/>
            <a:t>  Stable Isotope Interpretive</a:t>
          </a:r>
          <a:r>
            <a:rPr lang="en-US" sz="1800" b="1" baseline="0"/>
            <a:t> Plots</a:t>
          </a:r>
          <a:endParaRPr lang="en-US" sz="1800" b="1"/>
        </a:p>
      </cdr:txBody>
    </cdr:sp>
  </cdr:relSizeAnchor>
  <cdr:relSizeAnchor xmlns:cdr="http://schemas.openxmlformats.org/drawingml/2006/chartDrawing">
    <cdr:from>
      <cdr:x>0</cdr:x>
      <cdr:y>0.97893</cdr:y>
    </cdr:from>
    <cdr:to>
      <cdr:x>1</cdr:x>
      <cdr:y>1</cdr:y>
    </cdr:to>
    <cdr:sp macro="" textlink="">
      <cdr:nvSpPr>
        <cdr:cNvPr id="9" name="Rectangle 8"/>
        <cdr:cNvSpPr/>
      </cdr:nvSpPr>
      <cdr:spPr>
        <a:xfrm xmlns:a="http://schemas.openxmlformats.org/drawingml/2006/main">
          <a:off x="0" y="8848725"/>
          <a:ext cx="7315200" cy="1905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lumMod val="20000"/>
            <a:lumOff val="8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©2013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2013</a:t>
          </a:r>
          <a:endParaRPr lang="en-US" sz="1050">
            <a:solidFill>
              <a:sysClr val="windowText" lastClr="000000"/>
            </a:solidFill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vertOverflow="clip" wrap="square" rtlCol="0" anchor="ctr" anchorCtr="0"/>
        <a:lstStyle xmlns:a="http://schemas.openxmlformats.org/drawingml/2006/main"/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vs Gas Wetness Genetic Classification Plot</a:t>
          </a:r>
          <a:endParaRPr lang="en-US" sz="1200" b="1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30000"/>
            <a:t>13</a:t>
          </a:r>
          <a:r>
            <a:rPr lang="en-US" sz="1200" b="1" baseline="0"/>
            <a:t>C vs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0"/>
            <a:t>D Genetic Classification Plot</a:t>
          </a:r>
          <a:endParaRPr lang="en-US" sz="1200" b="1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2119</xdr:colOff>
      <xdr:row>2</xdr:row>
      <xdr:rowOff>3048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6740623" cy="3840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7</xdr:col>
      <xdr:colOff>648150</xdr:colOff>
      <xdr:row>2</xdr:row>
      <xdr:rowOff>3048</xdr:rowOff>
    </xdr:to>
    <xdr:sp macro="" textlink="">
      <xdr:nvSpPr>
        <xdr:cNvPr id="3" name="TextBox 1"/>
        <xdr:cNvSpPr txBox="1"/>
      </xdr:nvSpPr>
      <xdr:spPr>
        <a:xfrm>
          <a:off x="0" y="0"/>
          <a:ext cx="5382075" cy="3840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91440" tIns="9144" rIns="9144" bIns="9144" rtlCol="0" anchor="ctr" anchorCtr="0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800" b="1">
              <a:latin typeface="+mn-lt"/>
              <a:cs typeface="Arial" pitchFamily="34" charset="0"/>
            </a:rPr>
            <a:t>Chain</a:t>
          </a:r>
          <a:r>
            <a:rPr lang="en-US" sz="1800" b="1" baseline="0">
              <a:latin typeface="+mn-lt"/>
              <a:cs typeface="Arial" pitchFamily="34" charset="0"/>
            </a:rPr>
            <a:t> of Custody Form</a:t>
          </a:r>
          <a:endParaRPr lang="en-US" sz="1800" b="1">
            <a:latin typeface="+mn-lt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10</xdr:col>
      <xdr:colOff>4354</xdr:colOff>
      <xdr:row>47</xdr:row>
      <xdr:rowOff>0</xdr:rowOff>
    </xdr:to>
    <xdr:sp macro="" textlink="">
      <xdr:nvSpPr>
        <xdr:cNvPr id="7" name="Rectangle 6"/>
        <xdr:cNvSpPr/>
      </xdr:nvSpPr>
      <xdr:spPr>
        <a:xfrm>
          <a:off x="0" y="9144000"/>
          <a:ext cx="6263640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1</xdr:row>
      <xdr:rowOff>114300</xdr:rowOff>
    </xdr:from>
    <xdr:to>
      <xdr:col>10</xdr:col>
      <xdr:colOff>111055</xdr:colOff>
      <xdr:row>44</xdr:row>
      <xdr:rowOff>173181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04800"/>
          <a:ext cx="6345600" cy="8250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J49"/>
  <sheetViews>
    <sheetView zoomScale="85" zoomScaleNormal="85" zoomScaleSheetLayoutView="40" zoomScalePageLayoutView="85" workbookViewId="0">
      <selection activeCell="B20" sqref="B20"/>
    </sheetView>
  </sheetViews>
  <sheetFormatPr defaultColWidth="9.42578125" defaultRowHeight="15" customHeight="1"/>
  <cols>
    <col min="1" max="3" width="9.42578125" style="2"/>
    <col min="4" max="4" width="10.5703125" style="2" bestFit="1" customWidth="1"/>
    <col min="5" max="7" width="9.42578125" style="2"/>
    <col min="8" max="16384" width="9.42578125" style="6"/>
  </cols>
  <sheetData>
    <row r="1" spans="1:10" ht="15" customHeight="1">
      <c r="A1" s="30"/>
      <c r="B1" s="30"/>
      <c r="C1" s="30"/>
      <c r="D1" s="30"/>
      <c r="E1" s="30"/>
      <c r="F1" s="30"/>
      <c r="G1" s="30"/>
      <c r="H1" s="31"/>
      <c r="I1" s="31"/>
      <c r="J1" s="31"/>
    </row>
    <row r="2" spans="1:10" ht="15" customHeight="1">
      <c r="A2" s="30"/>
      <c r="B2" s="30"/>
      <c r="C2" s="30"/>
      <c r="D2" s="30"/>
      <c r="E2" s="30"/>
      <c r="F2" s="30"/>
      <c r="G2" s="30"/>
      <c r="H2" s="31"/>
      <c r="I2" s="31"/>
      <c r="J2" s="31"/>
    </row>
    <row r="3" spans="1:10" ht="15" customHeight="1">
      <c r="A3" s="30"/>
      <c r="B3" s="30"/>
      <c r="C3" s="30"/>
      <c r="D3" s="30"/>
      <c r="E3" s="30"/>
      <c r="F3" s="30"/>
      <c r="G3" s="30"/>
      <c r="H3" s="31"/>
      <c r="I3" s="31"/>
      <c r="J3" s="31"/>
    </row>
    <row r="4" spans="1:10" ht="15" customHeight="1">
      <c r="A4" s="30"/>
      <c r="B4" s="31"/>
      <c r="C4" s="30"/>
      <c r="D4" s="30"/>
      <c r="E4" s="30"/>
      <c r="F4" s="30"/>
      <c r="G4" s="30"/>
      <c r="H4" s="31"/>
      <c r="I4" s="31"/>
      <c r="J4" s="31"/>
    </row>
    <row r="5" spans="1:10" ht="15" customHeight="1">
      <c r="A5" s="30"/>
      <c r="B5" s="31"/>
      <c r="C5" s="30"/>
      <c r="D5" s="30"/>
      <c r="E5" s="30"/>
      <c r="F5" s="30"/>
      <c r="G5" s="30"/>
      <c r="H5" s="31"/>
      <c r="I5" s="31"/>
      <c r="J5" s="31"/>
    </row>
    <row r="6" spans="1:10" ht="15" customHeight="1">
      <c r="A6" s="30"/>
      <c r="B6" s="31"/>
      <c r="C6" s="30"/>
      <c r="D6" s="30"/>
      <c r="E6" s="30"/>
      <c r="F6" s="30"/>
      <c r="G6" s="30"/>
      <c r="H6" s="31"/>
      <c r="I6" s="31"/>
      <c r="J6" s="31"/>
    </row>
    <row r="7" spans="1:10" ht="15" customHeight="1">
      <c r="A7" s="30"/>
      <c r="B7" s="31"/>
      <c r="C7" s="30"/>
      <c r="D7" s="30"/>
      <c r="E7" s="30"/>
      <c r="F7" s="30"/>
      <c r="G7" s="30"/>
      <c r="H7" s="31"/>
      <c r="I7" s="31"/>
      <c r="J7" s="31"/>
    </row>
    <row r="8" spans="1:10" ht="15" customHeight="1">
      <c r="A8" s="30"/>
      <c r="B8" s="31"/>
      <c r="C8" s="30"/>
      <c r="D8" s="30"/>
      <c r="E8" s="30"/>
      <c r="F8" s="30"/>
      <c r="G8" s="30"/>
      <c r="H8" s="31"/>
      <c r="I8" s="31"/>
      <c r="J8" s="31"/>
    </row>
    <row r="9" spans="1:10" ht="15" customHeight="1">
      <c r="A9" s="30"/>
      <c r="B9" s="30"/>
      <c r="C9" s="30"/>
      <c r="D9" s="30"/>
      <c r="E9" s="30"/>
      <c r="F9" s="30"/>
      <c r="G9" s="30"/>
      <c r="H9" s="30"/>
      <c r="I9" s="30"/>
      <c r="J9" s="30"/>
    </row>
    <row r="10" spans="1:10" ht="15" customHeight="1">
      <c r="A10" s="30"/>
      <c r="B10" s="30"/>
      <c r="C10" s="30"/>
      <c r="D10" s="30"/>
      <c r="E10" s="30"/>
      <c r="F10" s="30"/>
      <c r="G10" s="30"/>
      <c r="H10" s="30"/>
      <c r="I10" s="30"/>
      <c r="J10" s="30"/>
    </row>
    <row r="11" spans="1:10" ht="15" customHeight="1">
      <c r="A11" s="30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" customHeight="1">
      <c r="A12" s="30"/>
      <c r="B12" s="30"/>
      <c r="C12" s="30"/>
      <c r="D12" s="30"/>
      <c r="E12" s="30"/>
      <c r="F12" s="30"/>
      <c r="G12" s="30"/>
      <c r="H12" s="30"/>
      <c r="I12" s="30"/>
      <c r="J12" s="30"/>
    </row>
    <row r="13" spans="1:10" ht="15" customHeight="1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0" ht="15" customHeight="1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15" customHeight="1">
      <c r="A15" s="30"/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15" customHeight="1">
      <c r="A16" s="30"/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15" customHeight="1">
      <c r="A17" s="30"/>
      <c r="B17" s="30"/>
      <c r="C17" s="30"/>
      <c r="D17" s="30"/>
      <c r="E17" s="30"/>
      <c r="F17" s="30"/>
      <c r="G17" s="30"/>
      <c r="H17" s="30"/>
      <c r="I17" s="30"/>
      <c r="J17" s="30"/>
    </row>
    <row r="18" spans="1:10" ht="15" customHeight="1">
      <c r="A18" s="30"/>
      <c r="B18" s="32" t="s">
        <v>47</v>
      </c>
      <c r="C18" s="33"/>
      <c r="D18" s="33"/>
      <c r="E18" s="33"/>
      <c r="F18" s="31"/>
      <c r="G18" s="30"/>
      <c r="H18" s="30"/>
      <c r="I18" s="30"/>
      <c r="J18" s="30"/>
    </row>
    <row r="19" spans="1:10" ht="15" customHeight="1">
      <c r="A19" s="30"/>
      <c r="B19" s="32" t="s">
        <v>46</v>
      </c>
      <c r="C19" s="34"/>
      <c r="D19" s="33"/>
      <c r="E19" s="33"/>
      <c r="F19" s="31"/>
      <c r="G19" s="35"/>
      <c r="H19" s="35"/>
      <c r="I19" s="35"/>
      <c r="J19" s="30"/>
    </row>
    <row r="20" spans="1:10" ht="15" customHeight="1">
      <c r="A20" s="30"/>
      <c r="B20" s="34"/>
      <c r="C20" s="34"/>
      <c r="D20" s="33"/>
      <c r="E20" s="33"/>
      <c r="F20" s="31"/>
      <c r="G20" s="35"/>
      <c r="H20" s="35"/>
      <c r="I20" s="35"/>
      <c r="J20" s="30"/>
    </row>
    <row r="21" spans="1:10" ht="15" customHeight="1">
      <c r="A21" s="30"/>
      <c r="B21" s="36" t="s">
        <v>6</v>
      </c>
      <c r="C21" s="37"/>
      <c r="D21" s="44">
        <v>16030578</v>
      </c>
      <c r="E21" s="36"/>
      <c r="F21" s="31"/>
      <c r="G21" s="31"/>
      <c r="H21" s="31"/>
      <c r="I21" s="31"/>
      <c r="J21" s="30"/>
    </row>
    <row r="22" spans="1:10" ht="15" customHeight="1">
      <c r="A22" s="30"/>
      <c r="B22" s="36" t="s">
        <v>7</v>
      </c>
      <c r="C22" s="37"/>
      <c r="D22" s="36" t="s">
        <v>148</v>
      </c>
      <c r="E22" s="36"/>
      <c r="F22" s="31"/>
      <c r="G22" s="31"/>
      <c r="H22" s="31"/>
      <c r="I22" s="31"/>
      <c r="J22" s="30"/>
    </row>
    <row r="23" spans="1:10" ht="15" customHeight="1">
      <c r="A23" s="30"/>
      <c r="B23" s="36" t="s">
        <v>5</v>
      </c>
      <c r="C23" s="37"/>
      <c r="D23" s="36" t="s">
        <v>136</v>
      </c>
      <c r="E23" s="36"/>
      <c r="F23" s="38"/>
      <c r="G23" s="31"/>
      <c r="H23" s="31"/>
      <c r="I23" s="31"/>
      <c r="J23" s="30"/>
    </row>
    <row r="24" spans="1:10" ht="15" customHeight="1">
      <c r="A24" s="30"/>
      <c r="B24" s="36" t="s">
        <v>4</v>
      </c>
      <c r="C24" s="37"/>
      <c r="D24" s="48" t="s">
        <v>154</v>
      </c>
      <c r="E24" s="36"/>
      <c r="F24" s="38"/>
      <c r="G24" s="31"/>
      <c r="H24" s="31"/>
      <c r="I24" s="31"/>
      <c r="J24" s="30"/>
    </row>
    <row r="25" spans="1:10" ht="15" customHeight="1">
      <c r="A25" s="30"/>
      <c r="B25" s="3"/>
      <c r="C25" s="31"/>
      <c r="D25" s="65"/>
      <c r="E25" s="36"/>
      <c r="F25" s="30"/>
      <c r="G25" s="31"/>
      <c r="H25" s="31"/>
      <c r="I25" s="31"/>
      <c r="J25" s="30"/>
    </row>
    <row r="26" spans="1:10" ht="15" customHeight="1">
      <c r="A26" s="30"/>
      <c r="B26" s="31"/>
      <c r="C26" s="31"/>
      <c r="D26" s="47"/>
      <c r="E26" s="30"/>
      <c r="F26" s="30"/>
      <c r="G26" s="38"/>
      <c r="H26" s="38"/>
      <c r="I26" s="38"/>
      <c r="J26" s="30"/>
    </row>
    <row r="27" spans="1:10" ht="15" customHeight="1">
      <c r="A27" s="30"/>
      <c r="B27" s="30"/>
      <c r="C27" s="30"/>
      <c r="D27" s="46"/>
      <c r="E27" s="30"/>
      <c r="F27" s="30"/>
      <c r="G27" s="38"/>
      <c r="H27" s="38"/>
      <c r="I27" s="38"/>
      <c r="J27" s="30"/>
    </row>
    <row r="28" spans="1:10" ht="15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</row>
    <row r="29" spans="1:10" ht="1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15" customHeight="1">
      <c r="A30" s="30"/>
      <c r="B30" s="30"/>
      <c r="C30" s="31"/>
      <c r="D30" s="30"/>
      <c r="E30" s="33"/>
      <c r="F30" s="30"/>
      <c r="G30" s="30"/>
      <c r="H30" s="30"/>
      <c r="I30" s="30"/>
      <c r="J30" s="30"/>
    </row>
    <row r="31" spans="1:10" ht="15" customHeight="1">
      <c r="A31" s="30"/>
      <c r="B31" s="30"/>
      <c r="C31" s="31"/>
      <c r="D31" s="30"/>
      <c r="E31" s="33"/>
      <c r="F31" s="30"/>
      <c r="G31" s="30"/>
      <c r="H31" s="30"/>
      <c r="I31" s="30"/>
      <c r="J31" s="30"/>
    </row>
    <row r="32" spans="1:10" ht="15" customHeight="1">
      <c r="A32" s="30"/>
      <c r="B32" s="30"/>
      <c r="C32" s="31"/>
      <c r="D32" s="31"/>
      <c r="E32" s="30"/>
      <c r="F32" s="30"/>
      <c r="G32" s="30"/>
      <c r="H32" s="30"/>
      <c r="I32" s="30"/>
      <c r="J32" s="30"/>
    </row>
    <row r="33" spans="1:10" ht="15" customHeight="1">
      <c r="A33" s="30"/>
      <c r="B33" s="30"/>
      <c r="C33" s="31"/>
      <c r="D33" s="31"/>
      <c r="E33" s="30"/>
      <c r="F33" s="35"/>
      <c r="G33" s="35"/>
      <c r="H33" s="35"/>
      <c r="I33" s="35"/>
      <c r="J33" s="30"/>
    </row>
    <row r="34" spans="1:10" ht="15" customHeight="1">
      <c r="A34" s="30"/>
      <c r="B34" s="30"/>
      <c r="C34" s="31"/>
      <c r="D34" s="30"/>
      <c r="E34" s="30"/>
      <c r="F34" s="38"/>
      <c r="G34" s="39"/>
      <c r="H34" s="38"/>
      <c r="I34" s="38"/>
      <c r="J34" s="30"/>
    </row>
    <row r="35" spans="1:10" ht="15" customHeight="1">
      <c r="A35" s="30"/>
      <c r="B35" s="30"/>
      <c r="C35" s="31"/>
      <c r="D35" s="30"/>
      <c r="E35" s="30"/>
      <c r="F35" s="38"/>
      <c r="G35" s="38"/>
      <c r="H35" s="38"/>
      <c r="I35" s="38"/>
      <c r="J35" s="30"/>
    </row>
    <row r="36" spans="1:10" ht="15" customHeight="1">
      <c r="A36" s="30"/>
      <c r="B36" s="30"/>
      <c r="C36" s="31"/>
      <c r="D36" s="30"/>
      <c r="E36" s="30"/>
      <c r="F36" s="39"/>
      <c r="G36" s="38"/>
      <c r="H36" s="38"/>
      <c r="I36" s="38"/>
      <c r="J36" s="30"/>
    </row>
    <row r="37" spans="1:10" ht="15" customHeight="1">
      <c r="A37" s="30"/>
      <c r="B37" s="30"/>
      <c r="C37" s="30"/>
      <c r="D37" s="30"/>
      <c r="E37" s="30"/>
      <c r="F37" s="39"/>
      <c r="G37" s="38"/>
      <c r="H37" s="38"/>
      <c r="I37" s="38"/>
      <c r="J37" s="30"/>
    </row>
    <row r="38" spans="1:10" ht="1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39" spans="1:10" ht="1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0" spans="1:10" ht="1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15" customHeight="1">
      <c r="A41" s="40"/>
      <c r="B41" s="40"/>
      <c r="C41" s="40"/>
      <c r="D41" s="40"/>
      <c r="E41" s="40"/>
      <c r="F41" s="30"/>
      <c r="G41" s="30"/>
      <c r="H41" s="31"/>
      <c r="I41" s="31"/>
      <c r="J41" s="31"/>
    </row>
    <row r="42" spans="1:10" ht="15" customHeight="1">
      <c r="A42" s="40"/>
      <c r="B42" s="40"/>
      <c r="C42" s="40"/>
      <c r="D42" s="40"/>
      <c r="E42" s="40"/>
      <c r="F42" s="30"/>
      <c r="G42" s="30"/>
      <c r="H42" s="31"/>
      <c r="I42" s="31"/>
      <c r="J42" s="31"/>
    </row>
    <row r="43" spans="1:10" ht="15" customHeight="1">
      <c r="A43" s="40"/>
      <c r="B43" s="40"/>
      <c r="C43" s="40"/>
      <c r="D43" s="40"/>
      <c r="E43" s="40"/>
      <c r="F43" s="30"/>
      <c r="G43" s="30"/>
      <c r="H43" s="31"/>
      <c r="I43" s="31"/>
      <c r="J43" s="31"/>
    </row>
    <row r="44" spans="1:10" ht="15" customHeight="1">
      <c r="A44" s="40"/>
      <c r="B44" s="40"/>
      <c r="C44" s="40"/>
      <c r="D44" s="40"/>
      <c r="E44" s="40"/>
      <c r="F44" s="30"/>
      <c r="G44" s="30"/>
      <c r="H44" s="31"/>
      <c r="I44" s="31"/>
      <c r="J44" s="31"/>
    </row>
    <row r="45" spans="1:10" ht="15" customHeight="1">
      <c r="A45" s="40"/>
      <c r="B45" s="40"/>
      <c r="C45" s="40"/>
      <c r="D45" s="40"/>
      <c r="E45" s="40"/>
      <c r="F45" s="30"/>
      <c r="G45" s="30"/>
      <c r="H45" s="31"/>
      <c r="I45" s="31"/>
      <c r="J45" s="31"/>
    </row>
    <row r="46" spans="1:10" ht="15" customHeight="1">
      <c r="A46" s="30"/>
      <c r="B46" s="31"/>
      <c r="C46" s="31"/>
      <c r="D46" s="31"/>
      <c r="E46" s="31"/>
      <c r="F46" s="30"/>
      <c r="G46" s="30"/>
      <c r="H46" s="31"/>
      <c r="I46" s="31"/>
      <c r="J46" s="31"/>
    </row>
    <row r="47" spans="1:10" ht="15" customHeight="1">
      <c r="A47" s="31"/>
      <c r="B47" s="31"/>
      <c r="C47" s="31"/>
      <c r="D47" s="31"/>
      <c r="E47" s="31"/>
      <c r="F47" s="30"/>
      <c r="G47" s="30"/>
      <c r="H47" s="31"/>
      <c r="I47" s="31"/>
      <c r="J47" s="31"/>
    </row>
    <row r="48" spans="1:10" ht="15" customHeight="1">
      <c r="A48" s="30"/>
      <c r="B48" s="30"/>
      <c r="C48" s="30"/>
      <c r="D48" s="30"/>
      <c r="E48" s="30"/>
      <c r="F48" s="30"/>
      <c r="G48" s="30"/>
      <c r="H48" s="31"/>
      <c r="I48" s="31"/>
      <c r="J48" s="31"/>
    </row>
    <row r="49" spans="1:10" ht="15" customHeight="1">
      <c r="A49" s="30"/>
      <c r="B49" s="30"/>
      <c r="C49" s="30"/>
      <c r="D49" s="30"/>
      <c r="E49" s="30"/>
      <c r="F49" s="30"/>
      <c r="G49" s="30"/>
      <c r="H49" s="31"/>
      <c r="I49" s="31"/>
      <c r="J49" s="31"/>
    </row>
  </sheetData>
  <pageMargins left="0.5" right="0.5" top="0.5" bottom="0.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J47"/>
  <sheetViews>
    <sheetView view="pageBreakPreview" zoomScale="85" zoomScaleNormal="100" zoomScaleSheetLayoutView="85" zoomScalePageLayoutView="70" workbookViewId="0">
      <selection activeCell="C15" sqref="C15"/>
    </sheetView>
  </sheetViews>
  <sheetFormatPr defaultColWidth="9.42578125" defaultRowHeight="15" customHeight="1"/>
  <cols>
    <col min="1" max="2" width="9.42578125" style="2"/>
    <col min="3" max="3" width="14" style="2" customWidth="1"/>
    <col min="4" max="4" width="9.42578125" style="2"/>
    <col min="5" max="5" width="10.7109375" style="2" bestFit="1" customWidth="1"/>
    <col min="6" max="7" width="9.42578125" style="2"/>
    <col min="8" max="16384" width="9.42578125" style="6"/>
  </cols>
  <sheetData>
    <row r="1" spans="1:10" ht="15" customHeight="1">
      <c r="A1" s="1"/>
      <c r="B1" s="1"/>
      <c r="C1" s="1"/>
      <c r="D1" s="1"/>
      <c r="E1" s="1"/>
      <c r="F1" s="1"/>
      <c r="G1" s="1"/>
      <c r="H1" s="16"/>
      <c r="I1" s="16"/>
      <c r="J1" s="16"/>
    </row>
    <row r="2" spans="1:10" ht="15" customHeight="1">
      <c r="A2" s="1"/>
      <c r="B2" s="1"/>
      <c r="C2" s="1"/>
      <c r="D2" s="1"/>
      <c r="E2" s="1"/>
      <c r="F2" s="1"/>
      <c r="G2" s="1"/>
      <c r="H2" s="16"/>
      <c r="I2" s="16"/>
      <c r="J2" s="16"/>
    </row>
    <row r="4" spans="1:10" ht="15" customHeight="1">
      <c r="A4" s="2" t="s">
        <v>6</v>
      </c>
      <c r="B4" s="6"/>
      <c r="C4" s="45">
        <f>Cover!D21</f>
        <v>16030578</v>
      </c>
    </row>
    <row r="5" spans="1:10" ht="15" customHeight="1">
      <c r="A5" s="2" t="s">
        <v>7</v>
      </c>
      <c r="B5" s="6"/>
      <c r="C5" s="3" t="str">
        <f>Cover!D22</f>
        <v>DIG-009027</v>
      </c>
    </row>
    <row r="6" spans="1:10" ht="15" customHeight="1">
      <c r="A6" s="2" t="s">
        <v>5</v>
      </c>
      <c r="B6" s="6"/>
      <c r="C6" s="3" t="str">
        <f>Cover!D23</f>
        <v>LTE</v>
      </c>
      <c r="D6" s="3"/>
    </row>
    <row r="7" spans="1:10" ht="15" customHeight="1">
      <c r="A7" s="2" t="s">
        <v>4</v>
      </c>
      <c r="B7" s="6"/>
      <c r="C7" s="3" t="str">
        <f>Cover!D24</f>
        <v>Ferguson 43-35 Bradenhead</v>
      </c>
    </row>
    <row r="8" spans="1:10" ht="15" customHeight="1">
      <c r="A8" s="2" t="s">
        <v>3</v>
      </c>
      <c r="B8" s="6"/>
      <c r="C8" s="4">
        <v>42450</v>
      </c>
    </row>
    <row r="9" spans="1:10" ht="15" customHeight="1">
      <c r="A9" s="2" t="s">
        <v>15</v>
      </c>
      <c r="B9" s="6"/>
      <c r="C9" s="5">
        <v>0.50694444444444442</v>
      </c>
    </row>
    <row r="10" spans="1:10" ht="15" customHeight="1">
      <c r="A10" s="2" t="s">
        <v>16</v>
      </c>
      <c r="B10" s="6"/>
      <c r="C10" s="6" t="s">
        <v>149</v>
      </c>
    </row>
    <row r="11" spans="1:10" ht="15" customHeight="1">
      <c r="A11" s="2" t="s">
        <v>17</v>
      </c>
      <c r="B11" s="6"/>
      <c r="C11" s="6" t="s">
        <v>153</v>
      </c>
      <c r="D11" s="4"/>
      <c r="E11" s="6"/>
      <c r="F11" s="6"/>
    </row>
    <row r="12" spans="1:10" ht="15" customHeight="1">
      <c r="A12" s="2" t="s">
        <v>8</v>
      </c>
      <c r="B12" s="6"/>
      <c r="C12" s="4">
        <v>42451</v>
      </c>
      <c r="D12" s="5"/>
      <c r="E12" s="6"/>
      <c r="F12" s="6"/>
    </row>
    <row r="13" spans="1:10" ht="15" customHeight="1">
      <c r="A13" s="2" t="s">
        <v>48</v>
      </c>
      <c r="C13" s="4" t="s">
        <v>150</v>
      </c>
      <c r="D13" s="6"/>
    </row>
    <row r="14" spans="1:10" ht="15" customHeight="1">
      <c r="A14" s="2" t="s">
        <v>9</v>
      </c>
      <c r="B14" s="6"/>
      <c r="C14" s="4">
        <v>42465</v>
      </c>
      <c r="D14" s="6"/>
    </row>
    <row r="15" spans="1:10" ht="15" customHeight="1">
      <c r="A15" s="2" t="s">
        <v>33</v>
      </c>
      <c r="B15" s="6"/>
      <c r="C15" s="66"/>
      <c r="D15" s="4"/>
    </row>
    <row r="16" spans="1:10" ht="15" customHeight="1">
      <c r="A16" s="6"/>
      <c r="B16" s="6"/>
      <c r="C16" s="6"/>
      <c r="D16" s="4"/>
    </row>
    <row r="17" spans="1:10" ht="15" customHeight="1">
      <c r="A17" s="6"/>
      <c r="B17" s="6"/>
      <c r="C17" s="6"/>
    </row>
    <row r="18" spans="1:10" ht="15" customHeight="1">
      <c r="A18" s="72" t="s">
        <v>39</v>
      </c>
      <c r="B18" s="73"/>
      <c r="C18" s="73"/>
      <c r="D18" s="23" t="s">
        <v>40</v>
      </c>
      <c r="E18" s="22" t="s">
        <v>10</v>
      </c>
      <c r="F18" s="23" t="s">
        <v>36</v>
      </c>
      <c r="G18" s="23" t="s">
        <v>19</v>
      </c>
      <c r="H18" s="23" t="s">
        <v>20</v>
      </c>
      <c r="I18" s="23" t="s">
        <v>0</v>
      </c>
      <c r="J18" s="27"/>
    </row>
    <row r="19" spans="1:10" ht="15" customHeight="1">
      <c r="A19" s="74"/>
      <c r="B19" s="75"/>
      <c r="C19" s="75"/>
      <c r="D19" s="24" t="s">
        <v>1</v>
      </c>
      <c r="E19" s="25" t="s">
        <v>41</v>
      </c>
      <c r="F19" s="24" t="s">
        <v>18</v>
      </c>
      <c r="G19" s="24" t="s">
        <v>2</v>
      </c>
      <c r="H19" s="24" t="s">
        <v>11</v>
      </c>
      <c r="I19" s="26"/>
      <c r="J19" s="28"/>
    </row>
    <row r="20" spans="1:10" ht="15" customHeight="1">
      <c r="A20" s="68" t="s">
        <v>21</v>
      </c>
      <c r="B20" s="69"/>
      <c r="C20" s="70"/>
      <c r="D20" s="41">
        <v>5166</v>
      </c>
      <c r="E20" s="9">
        <f>IF(D20="nd","nd",IF(D20="na","na",ROUND(100*D20/SUM(D$20:D$22,D$24:D$32),2)))</f>
        <v>0.54</v>
      </c>
      <c r="F20" s="8" t="s">
        <v>51</v>
      </c>
      <c r="G20" s="8" t="s">
        <v>51</v>
      </c>
      <c r="H20" s="8" t="s">
        <v>51</v>
      </c>
      <c r="I20" s="68"/>
      <c r="J20" s="71"/>
    </row>
    <row r="21" spans="1:10" ht="15" customHeight="1">
      <c r="A21" s="76" t="s">
        <v>22</v>
      </c>
      <c r="B21" s="80"/>
      <c r="C21" s="77"/>
      <c r="D21" s="42">
        <v>241</v>
      </c>
      <c r="E21" s="11">
        <f t="shared" ref="E21:E32" si="0">IF(D21="nd","nd",IF(D21="na","na",ROUND(100*D21/SUM(D$20:D$22,D$24:D$32),2)))</f>
        <v>0.03</v>
      </c>
      <c r="F21" s="10" t="s">
        <v>51</v>
      </c>
      <c r="G21" s="10" t="s">
        <v>51</v>
      </c>
      <c r="H21" s="10" t="s">
        <v>51</v>
      </c>
      <c r="I21" s="76"/>
      <c r="J21" s="77"/>
    </row>
    <row r="22" spans="1:10" ht="15" customHeight="1">
      <c r="A22" s="68" t="s">
        <v>23</v>
      </c>
      <c r="B22" s="81"/>
      <c r="C22" s="71"/>
      <c r="D22" s="41">
        <v>6</v>
      </c>
      <c r="E22" s="9">
        <f t="shared" si="0"/>
        <v>0</v>
      </c>
      <c r="F22" s="8" t="s">
        <v>51</v>
      </c>
      <c r="G22" s="8" t="s">
        <v>51</v>
      </c>
      <c r="H22" s="8" t="s">
        <v>51</v>
      </c>
      <c r="I22" s="68"/>
      <c r="J22" s="71"/>
    </row>
    <row r="23" spans="1:10" ht="15" customHeight="1">
      <c r="A23" s="76" t="s">
        <v>49</v>
      </c>
      <c r="B23" s="80"/>
      <c r="C23" s="77"/>
      <c r="D23" s="42" t="s">
        <v>52</v>
      </c>
      <c r="E23" s="11" t="str">
        <f t="shared" si="0"/>
        <v>nd</v>
      </c>
      <c r="F23" s="10" t="s">
        <v>51</v>
      </c>
      <c r="G23" s="10" t="s">
        <v>51</v>
      </c>
      <c r="H23" s="10" t="s">
        <v>51</v>
      </c>
      <c r="I23" s="78"/>
      <c r="J23" s="79"/>
    </row>
    <row r="24" spans="1:10" ht="15" customHeight="1">
      <c r="A24" s="68" t="s">
        <v>24</v>
      </c>
      <c r="B24" s="81"/>
      <c r="C24" s="71"/>
      <c r="D24" s="41" t="s">
        <v>52</v>
      </c>
      <c r="E24" s="9" t="str">
        <f t="shared" si="0"/>
        <v>nd</v>
      </c>
      <c r="F24" s="8" t="s">
        <v>51</v>
      </c>
      <c r="G24" s="8" t="s">
        <v>51</v>
      </c>
      <c r="H24" s="8" t="s">
        <v>51</v>
      </c>
      <c r="I24" s="68"/>
      <c r="J24" s="71"/>
    </row>
    <row r="25" spans="1:10" ht="15" customHeight="1">
      <c r="A25" s="76" t="s">
        <v>25</v>
      </c>
      <c r="B25" s="80"/>
      <c r="C25" s="77"/>
      <c r="D25" s="42">
        <v>782301</v>
      </c>
      <c r="E25" s="11">
        <f t="shared" si="0"/>
        <v>81.319999999999993</v>
      </c>
      <c r="F25" s="10">
        <f>IF(D25="nd","nd",100*(D25/SUM($D$25:$D$32)))</f>
        <v>81.775817678732139</v>
      </c>
      <c r="G25" s="12">
        <v>-47.2</v>
      </c>
      <c r="H25" s="42">
        <v>-247</v>
      </c>
      <c r="I25" s="78"/>
      <c r="J25" s="79"/>
    </row>
    <row r="26" spans="1:10" ht="15" customHeight="1">
      <c r="A26" s="68" t="s">
        <v>26</v>
      </c>
      <c r="B26" s="81"/>
      <c r="C26" s="71"/>
      <c r="D26" s="41">
        <v>105257</v>
      </c>
      <c r="E26" s="9">
        <f t="shared" si="0"/>
        <v>10.94</v>
      </c>
      <c r="F26" s="8">
        <f>IF(D26="nd","nd",100*(D26/SUM($D$25:$D$32)))</f>
        <v>11.002769063838995</v>
      </c>
      <c r="G26" s="13">
        <v>-31.9</v>
      </c>
      <c r="H26" s="9" t="s">
        <v>51</v>
      </c>
      <c r="I26" s="68"/>
      <c r="J26" s="71"/>
    </row>
    <row r="27" spans="1:10" ht="15" customHeight="1">
      <c r="A27" s="76" t="s">
        <v>27</v>
      </c>
      <c r="B27" s="80"/>
      <c r="C27" s="77"/>
      <c r="D27" s="42">
        <v>44402</v>
      </c>
      <c r="E27" s="10">
        <f t="shared" si="0"/>
        <v>4.62</v>
      </c>
      <c r="F27" s="10">
        <f>IF(D27="nd","nd",100*(D27/SUM($D$25:$D$32)))</f>
        <v>4.6414485684807572</v>
      </c>
      <c r="G27" s="12">
        <v>-27.5</v>
      </c>
      <c r="H27" s="11" t="s">
        <v>51</v>
      </c>
      <c r="I27" s="76"/>
      <c r="J27" s="77"/>
    </row>
    <row r="28" spans="1:10" ht="15" customHeight="1">
      <c r="A28" s="68" t="s">
        <v>28</v>
      </c>
      <c r="B28" s="81"/>
      <c r="C28" s="71"/>
      <c r="D28" s="41">
        <v>5891</v>
      </c>
      <c r="E28" s="9">
        <f t="shared" si="0"/>
        <v>0.61</v>
      </c>
      <c r="F28" s="8">
        <f t="shared" ref="F28:F32" si="1">IF(D28="nd","nd",100*(D28/SUM($D$25:$D$32)))</f>
        <v>0.61580049360209321</v>
      </c>
      <c r="G28" s="13">
        <v>-30.4</v>
      </c>
      <c r="H28" s="9" t="s">
        <v>51</v>
      </c>
      <c r="I28" s="68"/>
      <c r="J28" s="71"/>
    </row>
    <row r="29" spans="1:10" ht="15" customHeight="1">
      <c r="A29" s="76" t="s">
        <v>29</v>
      </c>
      <c r="B29" s="80"/>
      <c r="C29" s="77"/>
      <c r="D29" s="42">
        <v>10645</v>
      </c>
      <c r="E29" s="11">
        <f t="shared" si="0"/>
        <v>1.1100000000000001</v>
      </c>
      <c r="F29" s="10">
        <f t="shared" si="1"/>
        <v>1.1127476242393959</v>
      </c>
      <c r="G29" s="12">
        <v>-27</v>
      </c>
      <c r="H29" s="43" t="s">
        <v>51</v>
      </c>
      <c r="I29" s="76"/>
      <c r="J29" s="77"/>
    </row>
    <row r="30" spans="1:10" ht="15" customHeight="1">
      <c r="A30" s="68" t="s">
        <v>30</v>
      </c>
      <c r="B30" s="81"/>
      <c r="C30" s="71"/>
      <c r="D30" s="41">
        <v>3166</v>
      </c>
      <c r="E30" s="9">
        <f t="shared" si="0"/>
        <v>0.33</v>
      </c>
      <c r="F30" s="8">
        <f t="shared" si="1"/>
        <v>0.33094964568735818</v>
      </c>
      <c r="G30" s="64">
        <v>-27</v>
      </c>
      <c r="H30" s="9" t="s">
        <v>51</v>
      </c>
      <c r="I30" s="83" t="s">
        <v>137</v>
      </c>
      <c r="J30" s="84"/>
    </row>
    <row r="31" spans="1:10" ht="15" customHeight="1">
      <c r="A31" s="76" t="s">
        <v>31</v>
      </c>
      <c r="B31" s="80"/>
      <c r="C31" s="77"/>
      <c r="D31" s="42">
        <v>2644</v>
      </c>
      <c r="E31" s="11">
        <f t="shared" si="0"/>
        <v>0.27</v>
      </c>
      <c r="F31" s="10">
        <f t="shared" si="1"/>
        <v>0.27638372179323278</v>
      </c>
      <c r="G31" s="67">
        <v>-26.3</v>
      </c>
      <c r="H31" s="11" t="s">
        <v>51</v>
      </c>
      <c r="I31" s="85" t="s">
        <v>137</v>
      </c>
      <c r="J31" s="86"/>
    </row>
    <row r="32" spans="1:10" ht="15" customHeight="1">
      <c r="A32" s="68" t="s">
        <v>32</v>
      </c>
      <c r="B32" s="81"/>
      <c r="C32" s="71"/>
      <c r="D32" s="41">
        <v>2335</v>
      </c>
      <c r="E32" s="9">
        <f t="shared" si="0"/>
        <v>0.24</v>
      </c>
      <c r="F32" s="8">
        <f t="shared" si="1"/>
        <v>0.24408320362602062</v>
      </c>
      <c r="G32" s="13" t="s">
        <v>52</v>
      </c>
      <c r="H32" s="9" t="s">
        <v>51</v>
      </c>
      <c r="I32" s="68"/>
      <c r="J32" s="71"/>
    </row>
    <row r="33" spans="1:8" ht="15" customHeight="1">
      <c r="A33" s="29"/>
      <c r="B33" s="6"/>
      <c r="C33" s="6"/>
      <c r="D33" s="6"/>
      <c r="E33" s="6"/>
      <c r="F33" s="6"/>
      <c r="G33" s="6"/>
    </row>
    <row r="34" spans="1:8" ht="15" customHeight="1">
      <c r="A34" s="82" t="s">
        <v>38</v>
      </c>
      <c r="B34" s="69"/>
      <c r="C34" s="69"/>
      <c r="D34" s="70"/>
      <c r="E34" s="17"/>
      <c r="F34" s="17"/>
      <c r="G34" s="17"/>
      <c r="H34" s="7"/>
    </row>
    <row r="35" spans="1:8" ht="15" customHeight="1">
      <c r="A35" s="68" t="s">
        <v>43</v>
      </c>
      <c r="B35" s="69"/>
      <c r="C35" s="70"/>
      <c r="D35" s="21">
        <f>SUM(D25:D32)</f>
        <v>956641</v>
      </c>
      <c r="E35" s="17"/>
      <c r="F35" s="17"/>
      <c r="G35" s="17"/>
      <c r="H35" s="7"/>
    </row>
    <row r="36" spans="1:8" ht="15" customHeight="1">
      <c r="A36" s="76" t="s">
        <v>44</v>
      </c>
      <c r="B36" s="80"/>
      <c r="C36" s="77"/>
      <c r="D36" s="10">
        <f>100*SUM(F26:F32)/SUM(F25:F32)</f>
        <v>18.224182321267858</v>
      </c>
      <c r="H36" s="7"/>
    </row>
    <row r="37" spans="1:8" ht="15" customHeight="1">
      <c r="A37" s="68" t="s">
        <v>45</v>
      </c>
      <c r="B37" s="69"/>
      <c r="C37" s="70"/>
      <c r="D37" s="21">
        <f>F25/SUM(F26:F27)</f>
        <v>5.2272232207885923</v>
      </c>
      <c r="G37" s="7"/>
      <c r="H37" s="2"/>
    </row>
    <row r="38" spans="1:8" ht="15" customHeight="1">
      <c r="E38" s="6"/>
      <c r="F38" s="6"/>
      <c r="G38" s="6"/>
    </row>
    <row r="39" spans="1:8" ht="15" customHeight="1">
      <c r="A39" s="14" t="s">
        <v>42</v>
      </c>
      <c r="B39" s="14"/>
      <c r="C39" s="14"/>
      <c r="D39" s="18"/>
      <c r="E39" s="19"/>
      <c r="F39" s="6"/>
      <c r="G39" s="6"/>
    </row>
    <row r="40" spans="1:8" ht="15" customHeight="1">
      <c r="A40" s="14" t="s">
        <v>50</v>
      </c>
      <c r="B40" s="14"/>
      <c r="C40" s="14"/>
      <c r="D40" s="14"/>
      <c r="E40" s="14"/>
      <c r="F40" s="6"/>
      <c r="G40" s="6"/>
    </row>
    <row r="41" spans="1:8" ht="15" customHeight="1">
      <c r="A41" s="20" t="s">
        <v>37</v>
      </c>
      <c r="B41" s="14"/>
      <c r="C41" s="14"/>
      <c r="D41" s="14"/>
      <c r="E41" s="14"/>
    </row>
    <row r="42" spans="1:8" ht="15" customHeight="1">
      <c r="A42" s="14" t="s">
        <v>12</v>
      </c>
      <c r="B42" s="14"/>
      <c r="C42" s="14"/>
      <c r="D42" s="14"/>
      <c r="E42" s="14"/>
    </row>
    <row r="43" spans="1:8" ht="15" customHeight="1">
      <c r="A43" s="14" t="s">
        <v>13</v>
      </c>
      <c r="B43" s="14"/>
      <c r="C43" s="14"/>
      <c r="D43" s="14"/>
      <c r="E43" s="14"/>
    </row>
    <row r="44" spans="1:8" ht="15" customHeight="1">
      <c r="A44" s="15" t="s">
        <v>14</v>
      </c>
      <c r="B44" s="14"/>
      <c r="C44" s="14"/>
      <c r="D44" s="14"/>
      <c r="E44" s="14"/>
    </row>
    <row r="45" spans="1:8" ht="15" customHeight="1">
      <c r="A45" s="15" t="s">
        <v>34</v>
      </c>
      <c r="B45" s="14"/>
      <c r="C45" s="14"/>
      <c r="D45" s="14"/>
      <c r="E45" s="14"/>
    </row>
    <row r="46" spans="1:8" ht="15" customHeight="1">
      <c r="A46" s="15" t="s">
        <v>35</v>
      </c>
      <c r="B46" s="6"/>
      <c r="C46" s="6"/>
      <c r="D46" s="6"/>
      <c r="E46" s="6"/>
    </row>
    <row r="47" spans="1:8" ht="15" customHeight="1">
      <c r="A47" s="6"/>
      <c r="B47" s="6"/>
      <c r="C47" s="6"/>
      <c r="D47" s="6"/>
      <c r="E47" s="6"/>
    </row>
  </sheetData>
  <mergeCells count="32">
    <mergeCell ref="A35:C35"/>
    <mergeCell ref="A37:C37"/>
    <mergeCell ref="A34:D34"/>
    <mergeCell ref="A36:C36"/>
    <mergeCell ref="I21:J21"/>
    <mergeCell ref="I29:J29"/>
    <mergeCell ref="I30:J30"/>
    <mergeCell ref="I31:J31"/>
    <mergeCell ref="I32:J32"/>
    <mergeCell ref="I28:J28"/>
    <mergeCell ref="A32:C32"/>
    <mergeCell ref="A28:C28"/>
    <mergeCell ref="A29:C29"/>
    <mergeCell ref="A30:C30"/>
    <mergeCell ref="A31:C31"/>
    <mergeCell ref="A26:C26"/>
    <mergeCell ref="A20:C20"/>
    <mergeCell ref="I20:J20"/>
    <mergeCell ref="A18:C18"/>
    <mergeCell ref="A19:C19"/>
    <mergeCell ref="I27:J27"/>
    <mergeCell ref="I26:J26"/>
    <mergeCell ref="I25:J25"/>
    <mergeCell ref="I24:J24"/>
    <mergeCell ref="I23:J23"/>
    <mergeCell ref="I22:J22"/>
    <mergeCell ref="A27:C27"/>
    <mergeCell ref="A21:C21"/>
    <mergeCell ref="A22:C22"/>
    <mergeCell ref="A23:C23"/>
    <mergeCell ref="A25:C25"/>
    <mergeCell ref="A24:C24"/>
  </mergeCells>
  <pageMargins left="0.5" right="0.5" top="0.5" bottom="0.5" header="0" footer="0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85" zoomScaleNormal="85" workbookViewId="0">
      <selection activeCell="A49" sqref="A49"/>
    </sheetView>
  </sheetViews>
  <sheetFormatPr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J46"/>
  <sheetViews>
    <sheetView zoomScale="85" zoomScaleNormal="85" zoomScaleSheetLayoutView="40" zoomScalePageLayoutView="85" workbookViewId="0">
      <selection activeCell="G54" sqref="G54"/>
    </sheetView>
  </sheetViews>
  <sheetFormatPr defaultColWidth="9.42578125" defaultRowHeight="15" customHeight="1"/>
  <cols>
    <col min="1" max="7" width="9.42578125" style="2"/>
    <col min="8" max="16384" width="9.42578125" style="6"/>
  </cols>
  <sheetData>
    <row r="1" spans="1:10" ht="15" customHeight="1">
      <c r="A1" s="1"/>
      <c r="B1" s="1"/>
      <c r="C1" s="1"/>
      <c r="D1" s="1"/>
      <c r="E1" s="1"/>
      <c r="F1" s="1"/>
      <c r="G1" s="1"/>
      <c r="H1" s="16"/>
      <c r="I1" s="16"/>
      <c r="J1" s="16"/>
    </row>
    <row r="2" spans="1:10" ht="15" customHeight="1">
      <c r="A2" s="1"/>
      <c r="B2" s="1"/>
      <c r="C2" s="1"/>
      <c r="D2" s="1"/>
      <c r="E2" s="1"/>
      <c r="F2" s="1"/>
      <c r="G2" s="1"/>
      <c r="H2" s="16"/>
      <c r="I2" s="16"/>
      <c r="J2" s="16"/>
    </row>
    <row r="4" spans="1:10" ht="15" customHeight="1">
      <c r="B4" s="6"/>
      <c r="C4" s="3"/>
    </row>
    <row r="5" spans="1:10" ht="15" customHeight="1">
      <c r="B5" s="6"/>
    </row>
    <row r="6" spans="1:10" ht="15" customHeight="1">
      <c r="B6" s="6"/>
      <c r="D6" s="3"/>
    </row>
    <row r="7" spans="1:10" ht="15" customHeight="1">
      <c r="B7" s="6"/>
    </row>
    <row r="8" spans="1:10" ht="15" customHeight="1">
      <c r="B8" s="6"/>
    </row>
    <row r="9" spans="1:10" ht="15" customHeight="1">
      <c r="B9" s="6"/>
      <c r="C9" s="4"/>
    </row>
    <row r="10" spans="1:10" ht="15" customHeight="1">
      <c r="B10" s="6"/>
      <c r="C10" s="5"/>
    </row>
    <row r="11" spans="1:10" ht="15" customHeight="1">
      <c r="B11" s="6"/>
      <c r="C11" s="6"/>
      <c r="D11" s="4"/>
      <c r="E11" s="6"/>
      <c r="F11" s="6"/>
    </row>
    <row r="12" spans="1:10" ht="15" customHeight="1">
      <c r="B12" s="6"/>
      <c r="C12" s="6"/>
      <c r="D12" s="5"/>
      <c r="E12" s="6"/>
      <c r="F12" s="6"/>
    </row>
    <row r="13" spans="1:10" ht="15" customHeight="1">
      <c r="B13" s="6"/>
      <c r="C13" s="4"/>
      <c r="D13" s="6"/>
    </row>
    <row r="14" spans="1:10" ht="15" customHeight="1">
      <c r="B14" s="6"/>
      <c r="C14" s="4"/>
      <c r="D14" s="6"/>
    </row>
    <row r="15" spans="1:10" ht="15" customHeight="1">
      <c r="B15" s="6"/>
      <c r="D15" s="4"/>
    </row>
    <row r="16" spans="1:10" ht="15" customHeight="1">
      <c r="B16" s="6"/>
      <c r="C16" s="4"/>
      <c r="D16" s="6"/>
    </row>
    <row r="17" spans="2:4" ht="15" customHeight="1">
      <c r="B17" s="6"/>
      <c r="C17" s="4"/>
      <c r="D17" s="6"/>
    </row>
    <row r="18" spans="2:4" ht="15" customHeight="1">
      <c r="B18" s="6"/>
      <c r="C18" s="4"/>
      <c r="D18" s="6"/>
    </row>
    <row r="19" spans="2:4" ht="15" customHeight="1">
      <c r="B19" s="6"/>
      <c r="C19" s="4"/>
      <c r="D19" s="6"/>
    </row>
    <row r="20" spans="2:4" ht="15" customHeight="1">
      <c r="B20" s="6"/>
      <c r="C20" s="4"/>
      <c r="D20" s="6"/>
    </row>
    <row r="21" spans="2:4" ht="15" customHeight="1">
      <c r="B21" s="6"/>
      <c r="C21" s="4"/>
      <c r="D21" s="6"/>
    </row>
    <row r="22" spans="2:4" ht="15" customHeight="1">
      <c r="B22" s="6"/>
      <c r="C22" s="4"/>
      <c r="D22" s="6"/>
    </row>
    <row r="23" spans="2:4" ht="15" customHeight="1">
      <c r="B23" s="6"/>
      <c r="C23" s="4"/>
      <c r="D23" s="6"/>
    </row>
    <row r="24" spans="2:4" ht="15" customHeight="1">
      <c r="B24" s="6"/>
      <c r="C24" s="4"/>
      <c r="D24" s="6"/>
    </row>
    <row r="25" spans="2:4" ht="15" customHeight="1">
      <c r="B25" s="6"/>
      <c r="C25" s="4"/>
      <c r="D25" s="6"/>
    </row>
    <row r="26" spans="2:4" ht="15" customHeight="1">
      <c r="B26" s="6"/>
      <c r="C26" s="4"/>
      <c r="D26" s="6"/>
    </row>
    <row r="27" spans="2:4" ht="15" customHeight="1">
      <c r="B27" s="6"/>
      <c r="C27" s="4"/>
      <c r="D27" s="6"/>
    </row>
    <row r="28" spans="2:4" ht="15" customHeight="1">
      <c r="B28" s="6"/>
      <c r="C28" s="4"/>
      <c r="D28" s="6"/>
    </row>
    <row r="29" spans="2:4" ht="15" customHeight="1">
      <c r="B29" s="6"/>
      <c r="C29" s="4"/>
      <c r="D29" s="6"/>
    </row>
    <row r="30" spans="2:4" ht="15" customHeight="1">
      <c r="B30" s="6"/>
      <c r="C30" s="4"/>
      <c r="D30" s="6"/>
    </row>
    <row r="31" spans="2:4" ht="15" customHeight="1">
      <c r="B31" s="6"/>
      <c r="C31" s="4"/>
      <c r="D31" s="6"/>
    </row>
    <row r="32" spans="2:4" ht="15" customHeight="1">
      <c r="B32" s="6"/>
      <c r="C32" s="4"/>
      <c r="D32" s="6"/>
    </row>
    <row r="33" spans="1:5" ht="15" customHeight="1">
      <c r="B33" s="6"/>
      <c r="C33" s="4"/>
      <c r="D33" s="6"/>
    </row>
    <row r="34" spans="1:5" ht="15" customHeight="1">
      <c r="B34" s="6"/>
      <c r="C34" s="4"/>
      <c r="D34" s="6"/>
    </row>
    <row r="35" spans="1:5" ht="15" customHeight="1">
      <c r="B35" s="6"/>
      <c r="C35" s="4"/>
      <c r="D35" s="6"/>
    </row>
    <row r="36" spans="1:5" ht="15" customHeight="1">
      <c r="B36" s="6"/>
      <c r="C36" s="4"/>
      <c r="D36" s="6"/>
    </row>
    <row r="37" spans="1:5" ht="15" customHeight="1">
      <c r="B37" s="6"/>
      <c r="C37" s="4"/>
      <c r="D37" s="6"/>
    </row>
    <row r="38" spans="1:5" ht="15" customHeight="1">
      <c r="B38" s="6"/>
      <c r="C38" s="4"/>
      <c r="D38" s="6"/>
    </row>
    <row r="39" spans="1:5" ht="15" customHeight="1">
      <c r="B39" s="6"/>
      <c r="C39" s="4"/>
      <c r="D39" s="6"/>
    </row>
    <row r="40" spans="1:5" ht="15" customHeight="1">
      <c r="B40" s="6"/>
      <c r="C40" s="4"/>
      <c r="D40" s="6"/>
    </row>
    <row r="41" spans="1:5" ht="15" customHeight="1">
      <c r="B41" s="6"/>
      <c r="C41" s="4"/>
      <c r="D41" s="6"/>
    </row>
    <row r="42" spans="1:5" ht="15" customHeight="1">
      <c r="B42" s="6"/>
      <c r="C42" s="4"/>
      <c r="D42" s="6"/>
    </row>
    <row r="43" spans="1:5" ht="15" customHeight="1">
      <c r="A43" s="15"/>
      <c r="B43" s="14"/>
      <c r="C43" s="14"/>
      <c r="D43" s="14"/>
      <c r="E43" s="14"/>
    </row>
    <row r="44" spans="1:5" ht="15" customHeight="1">
      <c r="A44" s="15"/>
      <c r="B44" s="14"/>
      <c r="C44" s="14"/>
      <c r="D44" s="14"/>
      <c r="E44" s="14"/>
    </row>
    <row r="45" spans="1:5" ht="15" customHeight="1">
      <c r="A45" s="15"/>
      <c r="B45" s="14"/>
      <c r="C45" s="14"/>
      <c r="D45" s="14"/>
      <c r="E45" s="14"/>
    </row>
    <row r="46" spans="1:5" ht="15" customHeight="1">
      <c r="B46" s="6"/>
      <c r="C46" s="6"/>
      <c r="D46" s="6"/>
      <c r="E46" s="6"/>
    </row>
  </sheetData>
  <pageMargins left="0.5" right="0.5" top="0.5" bottom="0.5" header="0" footer="0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7"/>
  <sheetViews>
    <sheetView tabSelected="1" zoomScale="70" zoomScaleNormal="70" workbookViewId="0">
      <selection sqref="A1:XFD1048576"/>
    </sheetView>
  </sheetViews>
  <sheetFormatPr defaultColWidth="9.5703125" defaultRowHeight="15"/>
  <cols>
    <col min="1" max="1" width="12.28515625" style="49" bestFit="1" customWidth="1"/>
    <col min="2" max="2" width="21.85546875" style="49" bestFit="1" customWidth="1"/>
    <col min="3" max="3" width="27.7109375" style="49" bestFit="1" customWidth="1"/>
    <col min="4" max="4" width="15.85546875" style="49" bestFit="1" customWidth="1"/>
    <col min="5" max="5" width="25.85546875" style="49" bestFit="1" customWidth="1"/>
    <col min="6" max="6" width="14.5703125" style="49" bestFit="1" customWidth="1"/>
    <col min="7" max="7" width="29.5703125" style="49" customWidth="1"/>
    <col min="8" max="8" width="12.7109375" style="49" bestFit="1" customWidth="1"/>
    <col min="9" max="9" width="15.140625" style="49" bestFit="1" customWidth="1"/>
    <col min="10" max="10" width="18.42578125" style="49" bestFit="1" customWidth="1"/>
    <col min="11" max="11" width="20" style="49" bestFit="1" customWidth="1"/>
    <col min="12" max="12" width="13.85546875" style="49" bestFit="1" customWidth="1"/>
    <col min="13" max="13" width="21.85546875" style="49" bestFit="1" customWidth="1"/>
    <col min="14" max="14" width="11.85546875" style="49" bestFit="1" customWidth="1"/>
    <col min="15" max="15" width="15.28515625" style="49" bestFit="1" customWidth="1"/>
    <col min="16" max="16" width="14.7109375" style="49" bestFit="1" customWidth="1"/>
    <col min="17" max="17" width="25.28515625" style="49" bestFit="1" customWidth="1"/>
    <col min="18" max="18" width="22.42578125" style="49" bestFit="1" customWidth="1"/>
    <col min="19" max="19" width="10.5703125" style="49" bestFit="1" customWidth="1"/>
    <col min="20" max="20" width="16.5703125" style="49" bestFit="1" customWidth="1"/>
    <col min="21" max="16384" width="9.5703125" style="49"/>
  </cols>
  <sheetData>
    <row r="1" spans="1:20">
      <c r="A1" s="49" t="s">
        <v>53</v>
      </c>
      <c r="B1" s="49" t="s">
        <v>54</v>
      </c>
      <c r="C1" s="49" t="s">
        <v>55</v>
      </c>
      <c r="D1" s="49" t="s">
        <v>56</v>
      </c>
      <c r="E1" s="49" t="s">
        <v>57</v>
      </c>
      <c r="F1" s="49" t="s">
        <v>58</v>
      </c>
      <c r="G1" s="49" t="s">
        <v>59</v>
      </c>
    </row>
    <row r="2" spans="1:20">
      <c r="C2" s="50" t="s">
        <v>60</v>
      </c>
      <c r="E2" s="51" t="s">
        <v>136</v>
      </c>
      <c r="G2" s="50" t="s">
        <v>154</v>
      </c>
    </row>
    <row r="3" spans="1:20">
      <c r="A3" s="49" t="s">
        <v>61</v>
      </c>
      <c r="B3" s="49" t="s">
        <v>62</v>
      </c>
      <c r="C3" s="49" t="s">
        <v>63</v>
      </c>
      <c r="D3" s="49" t="s">
        <v>64</v>
      </c>
      <c r="E3" s="49" t="s">
        <v>65</v>
      </c>
      <c r="F3" s="49" t="s">
        <v>66</v>
      </c>
      <c r="G3" s="49" t="s">
        <v>67</v>
      </c>
      <c r="H3" s="49" t="s">
        <v>0</v>
      </c>
      <c r="I3" s="49" t="s">
        <v>68</v>
      </c>
      <c r="J3" s="49" t="s">
        <v>69</v>
      </c>
      <c r="K3" s="49" t="s">
        <v>70</v>
      </c>
    </row>
    <row r="4" spans="1:20">
      <c r="B4" s="50">
        <v>245431</v>
      </c>
      <c r="C4" s="52">
        <f>'DIG-009027'!C8+'DIG-009027'!C9</f>
        <v>42450.506944444445</v>
      </c>
      <c r="E4" s="51" t="str">
        <f>Cover!D22</f>
        <v>DIG-009027</v>
      </c>
      <c r="F4" s="50"/>
      <c r="G4" s="50" t="s">
        <v>71</v>
      </c>
      <c r="H4" s="49">
        <f>'DIG-009027'!C15</f>
        <v>0</v>
      </c>
      <c r="I4" s="50">
        <v>13573</v>
      </c>
      <c r="K4" s="53">
        <f>'DIG-009027'!C12</f>
        <v>42451</v>
      </c>
    </row>
    <row r="5" spans="1:20">
      <c r="A5" s="49" t="s">
        <v>72</v>
      </c>
      <c r="B5" s="49" t="s">
        <v>73</v>
      </c>
      <c r="C5" s="49" t="s">
        <v>74</v>
      </c>
      <c r="D5" s="49" t="s">
        <v>75</v>
      </c>
      <c r="E5" s="49" t="s">
        <v>76</v>
      </c>
      <c r="F5" s="49" t="s">
        <v>77</v>
      </c>
      <c r="G5" s="49" t="s">
        <v>78</v>
      </c>
      <c r="H5" s="49" t="s">
        <v>79</v>
      </c>
      <c r="I5" s="49" t="s">
        <v>80</v>
      </c>
      <c r="J5" s="49" t="s">
        <v>81</v>
      </c>
      <c r="K5" s="49" t="s">
        <v>82</v>
      </c>
      <c r="L5" s="49" t="s">
        <v>83</v>
      </c>
      <c r="M5" s="49" t="s">
        <v>84</v>
      </c>
      <c r="N5" s="49" t="s">
        <v>85</v>
      </c>
      <c r="O5" s="49" t="s">
        <v>0</v>
      </c>
      <c r="P5" s="49" t="s">
        <v>86</v>
      </c>
      <c r="Q5" s="49" t="s">
        <v>87</v>
      </c>
    </row>
    <row r="6" spans="1:20">
      <c r="C6" s="54">
        <f>Cover!$D$21</f>
        <v>16030578</v>
      </c>
    </row>
    <row r="7" spans="1:20">
      <c r="A7" s="49" t="s">
        <v>88</v>
      </c>
      <c r="B7" s="49" t="s">
        <v>89</v>
      </c>
      <c r="C7" s="49" t="s">
        <v>90</v>
      </c>
      <c r="D7" s="49" t="s">
        <v>91</v>
      </c>
      <c r="E7" s="49" t="s">
        <v>92</v>
      </c>
      <c r="F7" s="49" t="s">
        <v>93</v>
      </c>
      <c r="G7" s="49" t="s">
        <v>94</v>
      </c>
      <c r="H7" s="49" t="s">
        <v>95</v>
      </c>
      <c r="I7" s="49" t="s">
        <v>96</v>
      </c>
      <c r="J7" s="49" t="s">
        <v>97</v>
      </c>
      <c r="K7" s="49" t="s">
        <v>98</v>
      </c>
      <c r="L7" s="49" t="s">
        <v>99</v>
      </c>
      <c r="M7" s="49" t="s">
        <v>100</v>
      </c>
      <c r="N7" s="49" t="s">
        <v>101</v>
      </c>
      <c r="O7" s="49" t="s">
        <v>102</v>
      </c>
      <c r="P7" s="49" t="s">
        <v>103</v>
      </c>
      <c r="Q7" s="49" t="s">
        <v>104</v>
      </c>
      <c r="R7" s="49" t="s">
        <v>105</v>
      </c>
      <c r="S7" s="49" t="s">
        <v>0</v>
      </c>
      <c r="T7" s="49" t="s">
        <v>106</v>
      </c>
    </row>
    <row r="8" spans="1:20">
      <c r="A8" s="55"/>
      <c r="B8" s="51" t="s">
        <v>107</v>
      </c>
      <c r="C8" s="50" t="s">
        <v>108</v>
      </c>
      <c r="D8" s="51" t="s">
        <v>109</v>
      </c>
      <c r="E8" s="55"/>
      <c r="F8" s="51" t="s">
        <v>110</v>
      </c>
      <c r="G8" s="56">
        <f>IF('DIG-009027'!E21="nd",'EDD report'!P8,ROUND('DIG-009027'!E21,3))</f>
        <v>0.03</v>
      </c>
      <c r="H8" s="56" t="str">
        <f>IF(G8=0.005,"ND","")</f>
        <v/>
      </c>
      <c r="I8" s="55"/>
      <c r="J8" s="55"/>
      <c r="K8" s="55"/>
      <c r="L8" s="55"/>
      <c r="M8" s="55"/>
      <c r="N8" s="55"/>
      <c r="O8" s="55"/>
      <c r="P8" s="57">
        <v>5.0000000000000001E-3</v>
      </c>
      <c r="Q8" s="57">
        <v>5.0000000000000001E-3</v>
      </c>
      <c r="R8" s="57">
        <v>5.0000000000000001E-3</v>
      </c>
      <c r="S8" s="55"/>
      <c r="T8" s="54">
        <f>Cover!$D$21</f>
        <v>16030578</v>
      </c>
    </row>
    <row r="9" spans="1:20">
      <c r="A9" s="55"/>
      <c r="B9" s="51" t="s">
        <v>111</v>
      </c>
      <c r="C9" s="51" t="s">
        <v>112</v>
      </c>
      <c r="D9" s="51" t="s">
        <v>109</v>
      </c>
      <c r="E9" s="55"/>
      <c r="F9" s="51" t="s">
        <v>110</v>
      </c>
      <c r="G9" s="56">
        <f>IF('DIG-009027'!E22="nd",'EDD report'!P9,ROUND('DIG-009027'!E22,3))</f>
        <v>0</v>
      </c>
      <c r="H9" s="56" t="str">
        <f t="shared" ref="H9:H18" si="0">IF(G9=0.005,"ND","")</f>
        <v/>
      </c>
      <c r="I9" s="55"/>
      <c r="J9" s="55"/>
      <c r="K9" s="55"/>
      <c r="L9" s="55"/>
      <c r="M9" s="55"/>
      <c r="N9" s="55"/>
      <c r="O9" s="55"/>
      <c r="P9" s="57">
        <v>5.0000000000000001E-3</v>
      </c>
      <c r="Q9" s="57">
        <v>5.0000000000000001E-3</v>
      </c>
      <c r="R9" s="57">
        <v>5.0000000000000001E-3</v>
      </c>
      <c r="S9" s="55"/>
      <c r="T9" s="54">
        <f>Cover!$D$21</f>
        <v>16030578</v>
      </c>
    </row>
    <row r="10" spans="1:20">
      <c r="A10" s="55"/>
      <c r="B10" s="51" t="s">
        <v>113</v>
      </c>
      <c r="C10" s="51" t="s">
        <v>114</v>
      </c>
      <c r="D10" s="51" t="s">
        <v>109</v>
      </c>
      <c r="E10" s="55"/>
      <c r="F10" s="51" t="s">
        <v>110</v>
      </c>
      <c r="G10" s="56">
        <f>IF('DIG-009027'!E20="nd",'EDD report'!P10,ROUND('DIG-009027'!E20,3))</f>
        <v>0.54</v>
      </c>
      <c r="H10" s="56" t="str">
        <f t="shared" si="0"/>
        <v/>
      </c>
      <c r="I10" s="55"/>
      <c r="J10" s="55"/>
      <c r="K10" s="55"/>
      <c r="L10" s="55"/>
      <c r="M10" s="55"/>
      <c r="N10" s="55"/>
      <c r="O10" s="55"/>
      <c r="P10" s="57">
        <v>5.0000000000000001E-3</v>
      </c>
      <c r="Q10" s="57">
        <v>5.0000000000000001E-3</v>
      </c>
      <c r="R10" s="57">
        <v>5.0000000000000001E-3</v>
      </c>
      <c r="S10" s="55"/>
      <c r="T10" s="54">
        <f>Cover!$D$21</f>
        <v>16030578</v>
      </c>
    </row>
    <row r="11" spans="1:20">
      <c r="A11" s="55"/>
      <c r="B11" s="51" t="s">
        <v>115</v>
      </c>
      <c r="C11" s="51" t="s">
        <v>116</v>
      </c>
      <c r="D11" s="51" t="s">
        <v>109</v>
      </c>
      <c r="E11" s="55"/>
      <c r="F11" s="51" t="s">
        <v>110</v>
      </c>
      <c r="G11" s="56">
        <f>IF('DIG-009027'!E25="nd",'EDD report'!P11,ROUND('DIG-009027'!E25,3))</f>
        <v>81.319999999999993</v>
      </c>
      <c r="H11" s="56" t="str">
        <f t="shared" si="0"/>
        <v/>
      </c>
      <c r="I11" s="55"/>
      <c r="J11" s="55"/>
      <c r="K11" s="55"/>
      <c r="L11" s="55"/>
      <c r="M11" s="55"/>
      <c r="N11" s="55"/>
      <c r="O11" s="55"/>
      <c r="P11" s="57">
        <v>5.0000000000000001E-3</v>
      </c>
      <c r="Q11" s="57">
        <v>5.0000000000000001E-3</v>
      </c>
      <c r="R11" s="57">
        <v>5.0000000000000001E-3</v>
      </c>
      <c r="S11" s="55"/>
      <c r="T11" s="54">
        <f>Cover!$D$21</f>
        <v>16030578</v>
      </c>
    </row>
    <row r="12" spans="1:20">
      <c r="A12" s="55"/>
      <c r="B12" s="51" t="s">
        <v>117</v>
      </c>
      <c r="C12" s="51" t="s">
        <v>118</v>
      </c>
      <c r="D12" s="51" t="s">
        <v>109</v>
      </c>
      <c r="E12" s="55"/>
      <c r="F12" s="51" t="s">
        <v>110</v>
      </c>
      <c r="G12" s="63">
        <f>IF('DIG-009027'!E26="nd",'EDD report'!P12,ROUND('DIG-009027'!E26,3))</f>
        <v>10.94</v>
      </c>
      <c r="H12" s="56" t="str">
        <f t="shared" si="0"/>
        <v/>
      </c>
      <c r="I12" s="55"/>
      <c r="J12" s="55"/>
      <c r="K12" s="55"/>
      <c r="L12" s="55"/>
      <c r="M12" s="55"/>
      <c r="N12" s="55"/>
      <c r="O12" s="55"/>
      <c r="P12" s="57">
        <v>5.0000000000000001E-3</v>
      </c>
      <c r="Q12" s="57">
        <v>5.0000000000000001E-3</v>
      </c>
      <c r="R12" s="57">
        <v>5.0000000000000001E-3</v>
      </c>
      <c r="S12" s="55"/>
      <c r="T12" s="54">
        <f>Cover!$D$21</f>
        <v>16030578</v>
      </c>
    </row>
    <row r="13" spans="1:20">
      <c r="A13" s="55"/>
      <c r="B13" s="51" t="s">
        <v>119</v>
      </c>
      <c r="C13" s="51" t="s">
        <v>120</v>
      </c>
      <c r="D13" s="51" t="s">
        <v>109</v>
      </c>
      <c r="E13" s="55"/>
      <c r="F13" s="51" t="s">
        <v>110</v>
      </c>
      <c r="G13" s="63">
        <f>IF('DIG-009027'!E27="nd",'EDD report'!P13,ROUND('DIG-009027'!E27,3))</f>
        <v>4.62</v>
      </c>
      <c r="H13" s="56" t="str">
        <f t="shared" si="0"/>
        <v/>
      </c>
      <c r="I13" s="55"/>
      <c r="J13" s="55"/>
      <c r="K13" s="55"/>
      <c r="L13" s="55"/>
      <c r="M13" s="55"/>
      <c r="N13" s="55"/>
      <c r="O13" s="55"/>
      <c r="P13" s="57">
        <v>5.0000000000000001E-3</v>
      </c>
      <c r="Q13" s="57">
        <v>5.0000000000000001E-3</v>
      </c>
      <c r="R13" s="57">
        <v>5.0000000000000001E-3</v>
      </c>
      <c r="S13" s="55"/>
      <c r="T13" s="54">
        <f>Cover!$D$21</f>
        <v>16030578</v>
      </c>
    </row>
    <row r="14" spans="1:20">
      <c r="A14" s="55"/>
      <c r="B14" s="51" t="s">
        <v>121</v>
      </c>
      <c r="C14" s="51" t="s">
        <v>122</v>
      </c>
      <c r="D14" s="51" t="s">
        <v>109</v>
      </c>
      <c r="E14" s="55"/>
      <c r="F14" s="51" t="s">
        <v>110</v>
      </c>
      <c r="G14" s="63">
        <f>IF('DIG-009027'!E28="nd",'EDD report'!P14,ROUND('DIG-009027'!E28,3))</f>
        <v>0.61</v>
      </c>
      <c r="H14" s="56" t="str">
        <f t="shared" si="0"/>
        <v/>
      </c>
      <c r="I14" s="55"/>
      <c r="J14" s="55"/>
      <c r="K14" s="55"/>
      <c r="M14" s="55"/>
      <c r="N14" s="55"/>
      <c r="O14" s="55"/>
      <c r="P14" s="57">
        <v>5.0000000000000001E-3</v>
      </c>
      <c r="Q14" s="57">
        <v>5.0000000000000001E-3</v>
      </c>
      <c r="R14" s="57">
        <v>5.0000000000000001E-3</v>
      </c>
      <c r="S14" s="55"/>
      <c r="T14" s="54">
        <f>Cover!$D$21</f>
        <v>16030578</v>
      </c>
    </row>
    <row r="15" spans="1:20">
      <c r="A15" s="55"/>
      <c r="B15" s="51" t="s">
        <v>123</v>
      </c>
      <c r="C15" s="51" t="s">
        <v>124</v>
      </c>
      <c r="D15" s="51" t="s">
        <v>109</v>
      </c>
      <c r="E15" s="55"/>
      <c r="F15" s="51" t="s">
        <v>110</v>
      </c>
      <c r="G15" s="63">
        <f>IF('DIG-009027'!E29="nd",'EDD report'!P15,ROUND('DIG-009027'!E29,3))</f>
        <v>1.1100000000000001</v>
      </c>
      <c r="H15" s="56" t="str">
        <f t="shared" si="0"/>
        <v/>
      </c>
      <c r="I15" s="55"/>
      <c r="J15" s="55"/>
      <c r="K15" s="55"/>
      <c r="M15" s="55"/>
      <c r="N15" s="55"/>
      <c r="O15" s="55"/>
      <c r="P15" s="57">
        <v>5.0000000000000001E-3</v>
      </c>
      <c r="Q15" s="57">
        <v>5.0000000000000001E-3</v>
      </c>
      <c r="R15" s="57">
        <v>5.0000000000000001E-3</v>
      </c>
      <c r="S15" s="55"/>
      <c r="T15" s="54">
        <f>Cover!$D$21</f>
        <v>16030578</v>
      </c>
    </row>
    <row r="16" spans="1:20">
      <c r="A16" s="55"/>
      <c r="B16" s="51" t="s">
        <v>125</v>
      </c>
      <c r="C16" s="51" t="s">
        <v>126</v>
      </c>
      <c r="D16" s="51" t="s">
        <v>109</v>
      </c>
      <c r="E16" s="55"/>
      <c r="F16" s="51" t="s">
        <v>110</v>
      </c>
      <c r="G16" s="63">
        <f>IF('DIG-009027'!E30="nd",'EDD report'!P16,ROUND('DIG-009027'!E30,3))</f>
        <v>0.33</v>
      </c>
      <c r="H16" s="56" t="str">
        <f t="shared" si="0"/>
        <v/>
      </c>
      <c r="I16" s="55"/>
      <c r="J16" s="55"/>
      <c r="K16" s="55"/>
      <c r="L16" s="55"/>
      <c r="M16" s="55"/>
      <c r="N16" s="55"/>
      <c r="O16" s="55"/>
      <c r="P16" s="57">
        <v>5.0000000000000001E-3</v>
      </c>
      <c r="Q16" s="57">
        <v>5.0000000000000001E-3</v>
      </c>
      <c r="R16" s="57">
        <v>5.0000000000000001E-3</v>
      </c>
      <c r="S16" s="55"/>
      <c r="T16" s="54">
        <f>Cover!$D$21</f>
        <v>16030578</v>
      </c>
    </row>
    <row r="17" spans="1:20">
      <c r="A17" s="55"/>
      <c r="B17" s="51" t="s">
        <v>127</v>
      </c>
      <c r="C17" s="51" t="s">
        <v>128</v>
      </c>
      <c r="D17" s="51" t="s">
        <v>109</v>
      </c>
      <c r="E17" s="55"/>
      <c r="F17" s="51" t="s">
        <v>110</v>
      </c>
      <c r="G17" s="63">
        <f>IF('DIG-009027'!E31="nd",'EDD report'!P17,ROUND('DIG-009027'!E31,3))</f>
        <v>0.27</v>
      </c>
      <c r="H17" s="56" t="str">
        <f t="shared" si="0"/>
        <v/>
      </c>
      <c r="I17" s="55"/>
      <c r="J17" s="55"/>
      <c r="K17" s="55"/>
      <c r="L17" s="55"/>
      <c r="M17" s="55"/>
      <c r="N17" s="55"/>
      <c r="O17" s="55"/>
      <c r="P17" s="57">
        <v>5.0000000000000001E-3</v>
      </c>
      <c r="Q17" s="57">
        <v>5.0000000000000001E-3</v>
      </c>
      <c r="R17" s="57">
        <v>5.0000000000000001E-3</v>
      </c>
      <c r="S17" s="55"/>
      <c r="T17" s="54">
        <f>Cover!$D$21</f>
        <v>16030578</v>
      </c>
    </row>
    <row r="18" spans="1:20">
      <c r="A18" s="55"/>
      <c r="B18" s="51" t="s">
        <v>129</v>
      </c>
      <c r="C18" s="51" t="s">
        <v>130</v>
      </c>
      <c r="D18" s="51" t="s">
        <v>109</v>
      </c>
      <c r="E18" s="55"/>
      <c r="F18" s="51" t="s">
        <v>110</v>
      </c>
      <c r="G18" s="63">
        <f>IF('DIG-009027'!E32="nd",'EDD report'!P18,ROUND('DIG-009027'!E32,3))</f>
        <v>0.24</v>
      </c>
      <c r="H18" s="56" t="str">
        <f t="shared" si="0"/>
        <v/>
      </c>
      <c r="I18" s="55"/>
      <c r="J18" s="55"/>
      <c r="K18" s="55"/>
      <c r="M18" s="55"/>
      <c r="N18" s="55"/>
      <c r="O18" s="55"/>
      <c r="P18" s="57">
        <v>5.0000000000000001E-3</v>
      </c>
      <c r="Q18" s="57">
        <v>5.0000000000000001E-3</v>
      </c>
      <c r="R18" s="57">
        <v>5.0000000000000001E-3</v>
      </c>
      <c r="S18" s="55"/>
      <c r="T18" s="54">
        <f>Cover!$D$21</f>
        <v>16030578</v>
      </c>
    </row>
    <row r="19" spans="1:20">
      <c r="A19" s="55"/>
      <c r="B19" s="58" t="s">
        <v>131</v>
      </c>
      <c r="C19" s="58" t="s">
        <v>132</v>
      </c>
      <c r="D19" s="51" t="s">
        <v>109</v>
      </c>
      <c r="E19" s="55"/>
      <c r="F19" s="59" t="s">
        <v>135</v>
      </c>
      <c r="G19" s="60">
        <f>'DIG-009027'!G25</f>
        <v>-47.2</v>
      </c>
      <c r="H19" s="56"/>
      <c r="I19" s="55"/>
      <c r="J19" s="55"/>
      <c r="K19" s="55"/>
      <c r="M19" s="55"/>
      <c r="N19" s="55"/>
      <c r="O19" s="55"/>
      <c r="P19" s="55"/>
      <c r="Q19" s="55"/>
      <c r="R19" s="55"/>
      <c r="S19" s="55"/>
      <c r="T19" s="54">
        <f>Cover!$D$21</f>
        <v>16030578</v>
      </c>
    </row>
    <row r="20" spans="1:20">
      <c r="A20" s="55"/>
      <c r="B20" s="58" t="s">
        <v>133</v>
      </c>
      <c r="C20" s="58" t="s">
        <v>134</v>
      </c>
      <c r="D20" s="51" t="s">
        <v>109</v>
      </c>
      <c r="E20" s="55"/>
      <c r="F20" s="59" t="s">
        <v>135</v>
      </c>
      <c r="G20" s="61">
        <f>'DIG-009027'!H25</f>
        <v>-247</v>
      </c>
      <c r="H20" s="56"/>
      <c r="I20" s="55"/>
      <c r="J20" s="55"/>
      <c r="K20" s="55"/>
      <c r="M20" s="55"/>
      <c r="N20" s="55"/>
      <c r="O20" s="55"/>
      <c r="P20" s="55"/>
      <c r="Q20" s="55"/>
      <c r="R20" s="55"/>
      <c r="S20" s="55"/>
      <c r="T20" s="54">
        <f>Cover!$D$21</f>
        <v>16030578</v>
      </c>
    </row>
    <row r="21" spans="1:20">
      <c r="A21"/>
      <c r="B21" s="58" t="s">
        <v>143</v>
      </c>
      <c r="C21" s="58" t="s">
        <v>138</v>
      </c>
      <c r="D21" s="51" t="s">
        <v>109</v>
      </c>
      <c r="E21"/>
      <c r="F21" s="59" t="s">
        <v>135</v>
      </c>
      <c r="G21" s="60">
        <f>'DIG-009027'!G26</f>
        <v>-31.9</v>
      </c>
      <c r="H21" s="56"/>
      <c r="I21" s="55"/>
      <c r="J21" s="55"/>
      <c r="K21" s="55"/>
      <c r="M21" s="55"/>
      <c r="N21" s="55"/>
      <c r="O21" s="55"/>
      <c r="P21" s="55"/>
      <c r="Q21" s="55"/>
      <c r="R21" s="55"/>
      <c r="S21" s="55"/>
      <c r="T21" s="54">
        <f>Cover!$D$21</f>
        <v>16030578</v>
      </c>
    </row>
    <row r="22" spans="1:20">
      <c r="A22"/>
      <c r="B22" s="58" t="s">
        <v>144</v>
      </c>
      <c r="C22" s="58" t="s">
        <v>139</v>
      </c>
      <c r="D22" s="51" t="s">
        <v>109</v>
      </c>
      <c r="E22"/>
      <c r="F22" s="59" t="s">
        <v>135</v>
      </c>
      <c r="G22" s="60">
        <f>'DIG-009027'!G27</f>
        <v>-27.5</v>
      </c>
      <c r="H22" s="56"/>
      <c r="K22"/>
      <c r="T22" s="54">
        <f>Cover!$D$21</f>
        <v>16030578</v>
      </c>
    </row>
    <row r="23" spans="1:20">
      <c r="A23"/>
      <c r="B23" s="58" t="s">
        <v>145</v>
      </c>
      <c r="C23" s="58" t="s">
        <v>140</v>
      </c>
      <c r="D23" s="51" t="s">
        <v>109</v>
      </c>
      <c r="E23"/>
      <c r="F23" s="59" t="s">
        <v>135</v>
      </c>
      <c r="G23" s="60">
        <f>'DIG-009027'!G28</f>
        <v>-30.4</v>
      </c>
      <c r="H23" s="56"/>
      <c r="T23" s="54">
        <f>Cover!$D$21</f>
        <v>16030578</v>
      </c>
    </row>
    <row r="24" spans="1:20">
      <c r="A24"/>
      <c r="B24" s="58" t="s">
        <v>146</v>
      </c>
      <c r="C24" s="58" t="s">
        <v>141</v>
      </c>
      <c r="D24" s="51" t="s">
        <v>109</v>
      </c>
      <c r="E24"/>
      <c r="F24" s="59" t="s">
        <v>135</v>
      </c>
      <c r="G24" s="60">
        <f>'DIG-009027'!G29</f>
        <v>-27</v>
      </c>
      <c r="H24" s="56"/>
      <c r="T24" s="54">
        <f>Cover!$D$21</f>
        <v>16030578</v>
      </c>
    </row>
    <row r="25" spans="1:20">
      <c r="A25"/>
      <c r="B25" s="58" t="s">
        <v>147</v>
      </c>
      <c r="C25" s="58" t="s">
        <v>142</v>
      </c>
      <c r="D25" s="51" t="s">
        <v>109</v>
      </c>
      <c r="E25"/>
      <c r="F25" s="59" t="s">
        <v>135</v>
      </c>
      <c r="G25" s="60">
        <f>'DIG-009027'!G30</f>
        <v>-27</v>
      </c>
      <c r="H25" s="56"/>
      <c r="S25" s="49" t="s">
        <v>137</v>
      </c>
      <c r="T25" s="54">
        <f>Cover!$D$21</f>
        <v>16030578</v>
      </c>
    </row>
    <row r="26" spans="1:20">
      <c r="A26"/>
      <c r="B26" s="58" t="s">
        <v>152</v>
      </c>
      <c r="C26" s="58" t="s">
        <v>151</v>
      </c>
      <c r="D26" s="51" t="s">
        <v>109</v>
      </c>
      <c r="E26"/>
      <c r="F26" s="59" t="s">
        <v>135</v>
      </c>
      <c r="G26" s="60">
        <f>'DIG-009027'!G31</f>
        <v>-26.3</v>
      </c>
      <c r="H26" s="56"/>
      <c r="S26" s="49" t="s">
        <v>137</v>
      </c>
      <c r="T26" s="54">
        <f>Cover!$D$21</f>
        <v>16030578</v>
      </c>
    </row>
    <row r="27" spans="1:20">
      <c r="A27"/>
      <c r="B27" s="62"/>
      <c r="C27"/>
      <c r="D27"/>
      <c r="E27"/>
    </row>
    <row r="28" spans="1:20">
      <c r="A28"/>
      <c r="B28" s="62"/>
      <c r="C28"/>
      <c r="D28"/>
      <c r="E28"/>
    </row>
    <row r="29" spans="1:20">
      <c r="A29"/>
      <c r="B29" s="62"/>
      <c r="C29"/>
      <c r="D29"/>
      <c r="E29"/>
    </row>
    <row r="36" spans="5:7">
      <c r="E36" s="62"/>
      <c r="F36" s="62"/>
      <c r="G36" s="62"/>
    </row>
    <row r="37" spans="5:7">
      <c r="E37" s="62"/>
      <c r="F37" s="62"/>
      <c r="G37" s="62"/>
    </row>
  </sheetData>
  <pageMargins left="0.5" right="0.5" top="0.5" bottom="0.5" header="0" footer="0"/>
  <pageSetup scale="3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Cover</vt:lpstr>
      <vt:lpstr>DIG-009027</vt:lpstr>
      <vt:lpstr>Plots</vt:lpstr>
      <vt:lpstr>COC Form</vt:lpstr>
      <vt:lpstr>EDD report</vt:lpstr>
      <vt:lpstr>'COC Form'!Print_Area</vt:lpstr>
      <vt:lpstr>Cover!Print_Area</vt:lpstr>
      <vt:lpstr>'DIG-009027'!Print_Area</vt:lpstr>
      <vt:lpstr>'EDD report'!Print_Area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Schaiberger</dc:creator>
  <cp:lastModifiedBy>Arthur Koepsell</cp:lastModifiedBy>
  <cp:lastPrinted>2013-07-25T20:35:57Z</cp:lastPrinted>
  <dcterms:created xsi:type="dcterms:W3CDTF">2011-11-29T19:20:00Z</dcterms:created>
  <dcterms:modified xsi:type="dcterms:W3CDTF">2016-05-11T15:31:34Z</dcterms:modified>
</cp:coreProperties>
</file>