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7.xml" ContentType="application/vnd.openxmlformats-officedocument.drawingml.chartshapes+xml"/>
  <Default Extension="jpeg" ContentType="image/jpeg"/>
  <Override PartName="/xl/drawings/drawing4.xml" ContentType="application/vnd.openxmlformats-officedocument.drawingml.chartshapes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30" yWindow="-15" windowWidth="20700" windowHeight="10650"/>
  </bookViews>
  <sheets>
    <sheet name="Cover" sheetId="16" r:id="rId1"/>
    <sheet name="Data Summary" sheetId="2" r:id="rId2"/>
    <sheet name="InterpretivePlots" sheetId="10" r:id="rId3"/>
  </sheets>
  <definedNames>
    <definedName name="_xlnm.Print_Area" localSheetId="0">Cover!$A$1:$J$49</definedName>
    <definedName name="_xlnm.Print_Area" localSheetId="1">'Data Summary'!$A$1:$AH$36</definedName>
  </definedNames>
  <calcPr calcId="125725"/>
</workbook>
</file>

<file path=xl/calcChain.xml><?xml version="1.0" encoding="utf-8"?>
<calcChain xmlns="http://schemas.openxmlformats.org/spreadsheetml/2006/main">
  <c r="O33" i="2"/>
  <c r="M33"/>
  <c r="N33" s="1"/>
  <c r="AH19"/>
  <c r="AG19"/>
  <c r="AF19"/>
  <c r="AE19"/>
  <c r="AD19"/>
  <c r="P33" s="1"/>
  <c r="AC19"/>
  <c r="AB19"/>
  <c r="AA19"/>
  <c r="P32" l="1"/>
  <c r="P31"/>
  <c r="O32"/>
  <c r="O31"/>
  <c r="N32"/>
  <c r="N31"/>
  <c r="AA24" l="1"/>
  <c r="Y24"/>
  <c r="W24"/>
  <c r="V24"/>
  <c r="AA16" l="1"/>
  <c r="O30" l="1"/>
  <c r="M30"/>
  <c r="N30" s="1"/>
  <c r="CI16"/>
  <c r="CH16"/>
  <c r="CG16"/>
  <c r="CF16"/>
  <c r="CE16"/>
  <c r="CD16"/>
  <c r="CC16"/>
  <c r="CB16"/>
  <c r="CA16"/>
  <c r="BZ16"/>
  <c r="BY16"/>
  <c r="BX16"/>
  <c r="BW16"/>
  <c r="BV16"/>
  <c r="BU16"/>
  <c r="BT16"/>
  <c r="BS16"/>
  <c r="BR16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H16"/>
  <c r="AG16"/>
  <c r="AF16"/>
  <c r="AE16"/>
  <c r="AD16"/>
  <c r="AC16"/>
  <c r="AB16"/>
  <c r="P30" l="1"/>
  <c r="AH15"/>
  <c r="AG15"/>
  <c r="AF15"/>
  <c r="AE15"/>
  <c r="AD15"/>
  <c r="AC15"/>
  <c r="AB15"/>
  <c r="AA15"/>
  <c r="AH14"/>
  <c r="AG14"/>
  <c r="AF14"/>
  <c r="AE14"/>
  <c r="AD14"/>
  <c r="AC14"/>
  <c r="AB14"/>
  <c r="AA14"/>
  <c r="AH13"/>
  <c r="AG13"/>
  <c r="AF13"/>
  <c r="AE13"/>
  <c r="AD13"/>
  <c r="AC13"/>
  <c r="AB13"/>
  <c r="AA13"/>
  <c r="AH12"/>
  <c r="AG12"/>
  <c r="AF12"/>
  <c r="AE12"/>
  <c r="AD12"/>
  <c r="AC12"/>
  <c r="AB12"/>
  <c r="AA12"/>
  <c r="AH11"/>
  <c r="AG11"/>
  <c r="AF11"/>
  <c r="AE11"/>
  <c r="AD11"/>
  <c r="AC11"/>
  <c r="AB11"/>
  <c r="AA11"/>
  <c r="O29"/>
  <c r="O28"/>
  <c r="O27"/>
  <c r="O26"/>
  <c r="O25"/>
  <c r="M29" l="1"/>
  <c r="N29" s="1"/>
  <c r="M28"/>
  <c r="N28" s="1"/>
  <c r="M27"/>
  <c r="N27" s="1"/>
  <c r="M26"/>
  <c r="N26" s="1"/>
  <c r="M25"/>
  <c r="N25" s="1"/>
  <c r="P28" l="1"/>
  <c r="P27"/>
  <c r="P26"/>
  <c r="P25"/>
  <c r="P29" l="1"/>
  <c r="C4" l="1"/>
  <c r="C6" l="1"/>
  <c r="C5" l="1"/>
  <c r="X3" i="10" l="1"/>
  <c r="L3"/>
  <c r="BG10" i="2" l="1"/>
  <c r="BI10"/>
  <c r="CD10"/>
  <c r="CG10"/>
  <c r="CH10"/>
  <c r="BW10"/>
  <c r="CI10"/>
  <c r="BM10"/>
  <c r="BJ10"/>
  <c r="BD10"/>
  <c r="BN10"/>
  <c r="CA10"/>
  <c r="BY10"/>
  <c r="CB10"/>
  <c r="BB10"/>
  <c r="BF10"/>
  <c r="CC10"/>
  <c r="BO10"/>
  <c r="BZ10"/>
  <c r="BL10"/>
  <c r="BV10"/>
  <c r="CF10"/>
  <c r="BX10"/>
  <c r="BE10"/>
  <c r="AY10" l="1"/>
  <c r="AV10"/>
  <c r="BA10"/>
  <c r="AX10"/>
  <c r="BU10"/>
  <c r="BP10"/>
  <c r="BQ10"/>
  <c r="BT10"/>
  <c r="BS10"/>
  <c r="BR10"/>
  <c r="AW10"/>
  <c r="AZ10"/>
  <c r="BC10"/>
  <c r="BH10"/>
  <c r="BK10"/>
  <c r="CE10"/>
  <c r="BG14" l="1"/>
  <c r="BY11"/>
  <c r="CA11"/>
  <c r="BS11"/>
  <c r="BX11"/>
  <c r="BZ11"/>
  <c r="BL14"/>
  <c r="BG11"/>
  <c r="CE14"/>
  <c r="BC11"/>
  <c r="BW14"/>
  <c r="BQ11"/>
  <c r="BH14"/>
  <c r="BB11"/>
  <c r="CG11"/>
  <c r="BN11"/>
  <c r="BD14"/>
  <c r="BB14"/>
  <c r="BN14"/>
  <c r="CC14"/>
  <c r="BI14"/>
  <c r="CG14"/>
  <c r="AZ11"/>
  <c r="BP14"/>
  <c r="BJ11"/>
  <c r="BV14"/>
  <c r="AY11"/>
  <c r="AX11"/>
  <c r="BM14"/>
  <c r="CI14"/>
  <c r="BR11"/>
  <c r="BQ14"/>
  <c r="BM11"/>
  <c r="CC11"/>
  <c r="AW14"/>
  <c r="BK14"/>
  <c r="BD11"/>
  <c r="BV11"/>
  <c r="BF14"/>
  <c r="BL11"/>
  <c r="BJ14"/>
  <c r="BE14"/>
  <c r="CD14"/>
  <c r="AX14"/>
  <c r="AY14"/>
  <c r="CH11"/>
  <c r="BT14"/>
  <c r="BI11"/>
  <c r="BU11"/>
  <c r="BF11"/>
  <c r="BC14"/>
  <c r="BK11"/>
  <c r="BY14"/>
  <c r="CE11"/>
  <c r="CF14"/>
  <c r="BP11"/>
  <c r="BS14"/>
  <c r="BW11"/>
  <c r="CF11"/>
  <c r="BA14"/>
  <c r="BE11"/>
  <c r="CB14"/>
  <c r="BZ14"/>
  <c r="BR14"/>
  <c r="CH14"/>
  <c r="CI11"/>
  <c r="BX14"/>
  <c r="CA14"/>
  <c r="BU14"/>
  <c r="CD11"/>
  <c r="BA11"/>
  <c r="BT11"/>
  <c r="CB11"/>
  <c r="BO14"/>
  <c r="AZ14"/>
  <c r="AV14"/>
  <c r="AV11"/>
  <c r="BH11"/>
  <c r="AW11"/>
  <c r="BO11"/>
</calcChain>
</file>

<file path=xl/sharedStrings.xml><?xml version="1.0" encoding="utf-8"?>
<sst xmlns="http://schemas.openxmlformats.org/spreadsheetml/2006/main" count="260" uniqueCount="115">
  <si>
    <t>Sample</t>
  </si>
  <si>
    <t>Depth</t>
  </si>
  <si>
    <t>GC</t>
  </si>
  <si>
    <t>Date</t>
  </si>
  <si>
    <t>Time</t>
  </si>
  <si>
    <t>ppm</t>
  </si>
  <si>
    <t>Lab</t>
  </si>
  <si>
    <t>Number</t>
  </si>
  <si>
    <t>mol%</t>
  </si>
  <si>
    <t>COMPLETE GAS ANALYSIS</t>
  </si>
  <si>
    <t>HYDROCARBON GAS ANALYSIS</t>
  </si>
  <si>
    <t>Wetness</t>
  </si>
  <si>
    <t>mol/mol</t>
  </si>
  <si>
    <t>HYDROCARBON RATIOS</t>
  </si>
  <si>
    <t>INTERPRETIVE PLOTS</t>
  </si>
  <si>
    <t>SAMPLE INFORMATION</t>
  </si>
  <si>
    <t>Total HC</t>
  </si>
  <si>
    <t>Page 2</t>
  </si>
  <si>
    <t>Formation</t>
  </si>
  <si>
    <t>Name</t>
  </si>
  <si>
    <t>Code</t>
  </si>
  <si>
    <t>Fm</t>
  </si>
  <si>
    <t>METHANE ISOTOPE DATA CATEGORIZED BY FORMATION</t>
  </si>
  <si>
    <t>PROPANE ISOTOPE DATA CATEGORIZED BY FORMATION</t>
  </si>
  <si>
    <t>Fm-Depth</t>
  </si>
  <si>
    <t>Job</t>
  </si>
  <si>
    <r>
      <t>C</t>
    </r>
    <r>
      <rPr>
        <b/>
        <vertAlign val="subscript"/>
        <sz val="10"/>
        <rFont val="Calibri"/>
        <family val="2"/>
      </rPr>
      <t>1</t>
    </r>
  </si>
  <si>
    <r>
      <t>C</t>
    </r>
    <r>
      <rPr>
        <b/>
        <vertAlign val="subscript"/>
        <sz val="10"/>
        <rFont val="Calibri"/>
        <family val="2"/>
      </rPr>
      <t>2</t>
    </r>
  </si>
  <si>
    <r>
      <t>C</t>
    </r>
    <r>
      <rPr>
        <b/>
        <vertAlign val="subscript"/>
        <sz val="10"/>
        <rFont val="Calibri"/>
        <family val="2"/>
      </rPr>
      <t>3</t>
    </r>
  </si>
  <si>
    <r>
      <t>iC</t>
    </r>
    <r>
      <rPr>
        <b/>
        <vertAlign val="subscript"/>
        <sz val="10"/>
        <rFont val="Calibri"/>
        <family val="2"/>
      </rPr>
      <t>4</t>
    </r>
  </si>
  <si>
    <r>
      <t>nC</t>
    </r>
    <r>
      <rPr>
        <b/>
        <vertAlign val="subscript"/>
        <sz val="10"/>
        <rFont val="Calibri"/>
        <family val="2"/>
      </rPr>
      <t>4</t>
    </r>
  </si>
  <si>
    <r>
      <t>iC</t>
    </r>
    <r>
      <rPr>
        <b/>
        <vertAlign val="subscript"/>
        <sz val="10"/>
        <rFont val="Calibri"/>
        <family val="2"/>
      </rPr>
      <t>5</t>
    </r>
  </si>
  <si>
    <r>
      <t>nC</t>
    </r>
    <r>
      <rPr>
        <b/>
        <vertAlign val="subscript"/>
        <sz val="10"/>
        <rFont val="Calibri"/>
        <family val="2"/>
      </rPr>
      <t>5</t>
    </r>
  </si>
  <si>
    <r>
      <t>C</t>
    </r>
    <r>
      <rPr>
        <b/>
        <vertAlign val="subscript"/>
        <sz val="10"/>
        <rFont val="Calibri"/>
        <family val="2"/>
      </rPr>
      <t>6</t>
    </r>
    <r>
      <rPr>
        <b/>
        <sz val="10"/>
        <rFont val="Calibri"/>
        <family val="2"/>
      </rPr>
      <t>+</t>
    </r>
  </si>
  <si>
    <r>
      <t>iC</t>
    </r>
    <r>
      <rPr>
        <b/>
        <vertAlign val="subscript"/>
        <sz val="10"/>
        <rFont val="Calibri"/>
        <family val="2"/>
      </rPr>
      <t>4</t>
    </r>
    <r>
      <rPr>
        <b/>
        <sz val="10"/>
        <rFont val="Calibri"/>
        <family val="2"/>
      </rPr>
      <t>/nC</t>
    </r>
    <r>
      <rPr>
        <b/>
        <vertAlign val="subscript"/>
        <sz val="10"/>
        <rFont val="Calibri"/>
        <family val="2"/>
      </rPr>
      <t>4</t>
    </r>
  </si>
  <si>
    <r>
      <t>% C</t>
    </r>
    <r>
      <rPr>
        <b/>
        <vertAlign val="subscript"/>
        <sz val="10"/>
        <rFont val="Calibri"/>
        <family val="2"/>
      </rPr>
      <t>2</t>
    </r>
    <r>
      <rPr>
        <b/>
        <sz val="10"/>
        <rFont val="Calibri"/>
        <family val="2"/>
      </rPr>
      <t xml:space="preserve"> to C</t>
    </r>
    <r>
      <rPr>
        <b/>
        <vertAlign val="subscript"/>
        <sz val="10"/>
        <rFont val="Calibri"/>
        <family val="2"/>
      </rPr>
      <t>5</t>
    </r>
  </si>
  <si>
    <t>Type</t>
  </si>
  <si>
    <r>
      <t xml:space="preserve">Methane </t>
    </r>
    <r>
      <rPr>
        <b/>
        <sz val="14"/>
        <color indexed="8"/>
        <rFont val="Symbol"/>
        <family val="1"/>
        <charset val="2"/>
      </rPr>
      <t>d</t>
    </r>
    <r>
      <rPr>
        <b/>
        <vertAlign val="superscript"/>
        <sz val="14"/>
        <color indexed="8"/>
        <rFont val="Calibri"/>
        <family val="2"/>
      </rPr>
      <t>13</t>
    </r>
    <r>
      <rPr>
        <b/>
        <sz val="14"/>
        <color indexed="8"/>
        <rFont val="Calibri"/>
        <family val="2"/>
      </rPr>
      <t>C vs Wetness Genetic Classification Plot</t>
    </r>
  </si>
  <si>
    <t>Job #:</t>
  </si>
  <si>
    <t>Lab #:</t>
  </si>
  <si>
    <t>Client/Well Name:</t>
  </si>
  <si>
    <t>Hydrocarbon Gas Composition and Stable Isotopes</t>
  </si>
  <si>
    <t>Data and Interpretation</t>
  </si>
  <si>
    <t>Client:</t>
  </si>
  <si>
    <t>Well Name:</t>
  </si>
  <si>
    <t>Hydrocarbon Composition Plot</t>
  </si>
  <si>
    <t>(ft)</t>
  </si>
  <si>
    <r>
      <t>C</t>
    </r>
    <r>
      <rPr>
        <b/>
        <vertAlign val="subscript"/>
        <sz val="10"/>
        <rFont val="Calibri"/>
        <family val="2"/>
        <scheme val="minor"/>
      </rPr>
      <t>6</t>
    </r>
    <r>
      <rPr>
        <b/>
        <sz val="10"/>
        <rFont val="Calibri"/>
        <family val="2"/>
        <scheme val="minor"/>
      </rPr>
      <t>+</t>
    </r>
  </si>
  <si>
    <r>
      <t>H</t>
    </r>
    <r>
      <rPr>
        <b/>
        <vertAlign val="subscript"/>
        <sz val="10"/>
        <rFont val="Calibri"/>
        <family val="2"/>
        <scheme val="minor"/>
      </rPr>
      <t>2</t>
    </r>
  </si>
  <si>
    <r>
      <t>CO</t>
    </r>
    <r>
      <rPr>
        <b/>
        <vertAlign val="subscript"/>
        <sz val="10"/>
        <rFont val="Calibri"/>
        <family val="2"/>
        <scheme val="minor"/>
      </rPr>
      <t>2</t>
    </r>
  </si>
  <si>
    <r>
      <t>O</t>
    </r>
    <r>
      <rPr>
        <b/>
        <vertAlign val="subscript"/>
        <sz val="10"/>
        <rFont val="Calibri"/>
        <family val="2"/>
        <scheme val="minor"/>
      </rPr>
      <t>2</t>
    </r>
    <r>
      <rPr>
        <b/>
        <sz val="10"/>
        <rFont val="Calibri"/>
        <family val="2"/>
        <scheme val="minor"/>
      </rPr>
      <t xml:space="preserve"> + Ar</t>
    </r>
  </si>
  <si>
    <r>
      <t>N</t>
    </r>
    <r>
      <rPr>
        <b/>
        <vertAlign val="subscript"/>
        <sz val="10"/>
        <rFont val="Calibri"/>
        <family val="2"/>
        <scheme val="minor"/>
      </rPr>
      <t>2</t>
    </r>
  </si>
  <si>
    <t>* Stable isotope results based on multi-point laboratory calibration</t>
  </si>
  <si>
    <r>
      <t xml:space="preserve">Precision </t>
    </r>
    <r>
      <rPr>
        <sz val="10"/>
        <rFont val="Symbol"/>
        <family val="1"/>
        <charset val="2"/>
      </rPr>
      <t>d</t>
    </r>
    <r>
      <rPr>
        <vertAlign val="superscript"/>
        <sz val="10"/>
        <rFont val="Calibri"/>
        <family val="2"/>
        <scheme val="minor"/>
      </rPr>
      <t>13</t>
    </r>
    <r>
      <rPr>
        <sz val="10"/>
        <rFont val="Calibri"/>
        <family val="2"/>
        <scheme val="minor"/>
      </rPr>
      <t>C &lt; 0.5 ‰</t>
    </r>
  </si>
  <si>
    <r>
      <t xml:space="preserve">Precision </t>
    </r>
    <r>
      <rPr>
        <sz val="10"/>
        <rFont val="Symbol"/>
        <family val="1"/>
        <charset val="2"/>
      </rPr>
      <t>d</t>
    </r>
    <r>
      <rPr>
        <sz val="10"/>
        <rFont val="Cambria"/>
        <family val="1"/>
        <scheme val="major"/>
      </rPr>
      <t>D</t>
    </r>
    <r>
      <rPr>
        <sz val="10"/>
        <rFont val="Calibri"/>
        <family val="2"/>
        <scheme val="minor"/>
      </rPr>
      <t xml:space="preserve"> &lt; 5 ‰</t>
    </r>
  </si>
  <si>
    <t>Depth Top</t>
  </si>
  <si>
    <t>Depth Bot</t>
  </si>
  <si>
    <t>Values in blue obtained via cryogenic enrichment</t>
  </si>
  <si>
    <t>Page 3</t>
  </si>
  <si>
    <t>Page 4</t>
  </si>
  <si>
    <t>Well</t>
  </si>
  <si>
    <t>Values in red exhibited low peak ht, interpret w/ caution</t>
  </si>
  <si>
    <t>Chung Plot</t>
  </si>
  <si>
    <t>15110536</t>
  </si>
  <si>
    <t>East Cheyenne Gas Storage</t>
  </si>
  <si>
    <t>DIG-008570-008575</t>
  </si>
  <si>
    <t>WSW-1, Williams Shallow, Michaels, Williams Deep, Nelson</t>
  </si>
  <si>
    <t>DIG-008570</t>
  </si>
  <si>
    <t>DIG-008571</t>
  </si>
  <si>
    <t>DIG-008572</t>
  </si>
  <si>
    <t>DIG-008573</t>
  </si>
  <si>
    <t>DIG-008574</t>
  </si>
  <si>
    <t>Water</t>
  </si>
  <si>
    <t>WSW-1</t>
  </si>
  <si>
    <t>Williams Shallow</t>
  </si>
  <si>
    <t>Michaels</t>
  </si>
  <si>
    <t>William Deep</t>
  </si>
  <si>
    <t>Nelson</t>
  </si>
  <si>
    <t>nd</t>
  </si>
  <si>
    <t>C1/C2</t>
  </si>
  <si>
    <t>na</t>
  </si>
  <si>
    <t>Analysis is of gas extracted from water by headspace equilibration.</t>
  </si>
  <si>
    <r>
      <t xml:space="preserve">He </t>
    </r>
    <r>
      <rPr>
        <b/>
        <vertAlign val="superscript"/>
        <sz val="10"/>
        <rFont val="Calibri"/>
        <family val="2"/>
        <scheme val="minor"/>
      </rPr>
      <t>1</t>
    </r>
  </si>
  <si>
    <r>
      <rPr>
        <vertAlign val="superscript"/>
        <sz val="10"/>
        <rFont val="Calibri"/>
        <family val="2"/>
        <scheme val="minor"/>
      </rPr>
      <t>1</t>
    </r>
    <r>
      <rPr>
        <sz val="10"/>
        <rFont val="Calibri"/>
        <family val="2"/>
        <scheme val="minor"/>
      </rPr>
      <t xml:space="preserve"> Addition of helium negates the ability to detect native helium and may negate the ability to detect hydrogen.</t>
    </r>
  </si>
  <si>
    <t>Nelson Dup.</t>
  </si>
  <si>
    <t>DIG-008575</t>
  </si>
  <si>
    <t>Aqueous Concentrations</t>
  </si>
  <si>
    <t>Methane (CH4)</t>
  </si>
  <si>
    <t>mg/L</t>
  </si>
  <si>
    <t>Ethane (C2H6)</t>
  </si>
  <si>
    <t>Propane (C3H8)</t>
  </si>
  <si>
    <t>&lt; 0.01</t>
  </si>
  <si>
    <t>STABLE ISOTOPE ANALYSIS</t>
  </si>
  <si>
    <t>Mass Spec</t>
  </si>
  <si>
    <t>Comments</t>
  </si>
  <si>
    <t>‰ VPDB</t>
  </si>
  <si>
    <t>1/Cn &gt;&gt;&gt;</t>
  </si>
  <si>
    <r>
      <rPr>
        <b/>
        <sz val="10"/>
        <rFont val="Symbol"/>
        <family val="1"/>
        <charset val="2"/>
      </rPr>
      <t>d</t>
    </r>
    <r>
      <rPr>
        <b/>
        <vertAlign val="superscript"/>
        <sz val="10"/>
        <rFont val="Calibri"/>
        <family val="2"/>
      </rPr>
      <t>13</t>
    </r>
    <r>
      <rPr>
        <b/>
        <sz val="10"/>
        <rFont val="Calibri"/>
        <family val="2"/>
      </rPr>
      <t>C</t>
    </r>
    <r>
      <rPr>
        <b/>
        <vertAlign val="subscript"/>
        <sz val="10"/>
        <rFont val="Calibri"/>
        <family val="2"/>
      </rPr>
      <t>1</t>
    </r>
  </si>
  <si>
    <r>
      <rPr>
        <b/>
        <sz val="10"/>
        <rFont val="Symbol"/>
        <family val="1"/>
        <charset val="2"/>
      </rPr>
      <t>d</t>
    </r>
    <r>
      <rPr>
        <b/>
        <vertAlign val="superscript"/>
        <sz val="10"/>
        <rFont val="Calibri"/>
        <family val="2"/>
      </rPr>
      <t>13</t>
    </r>
    <r>
      <rPr>
        <b/>
        <sz val="10"/>
        <rFont val="Calibri"/>
        <family val="2"/>
      </rPr>
      <t>C</t>
    </r>
    <r>
      <rPr>
        <b/>
        <vertAlign val="subscript"/>
        <sz val="10"/>
        <rFont val="Calibri"/>
        <family val="2"/>
      </rPr>
      <t>2</t>
    </r>
  </si>
  <si>
    <r>
      <rPr>
        <b/>
        <sz val="10"/>
        <rFont val="Symbol"/>
        <family val="1"/>
        <charset val="2"/>
      </rPr>
      <t>d</t>
    </r>
    <r>
      <rPr>
        <b/>
        <vertAlign val="superscript"/>
        <sz val="10"/>
        <rFont val="Calibri"/>
        <family val="2"/>
      </rPr>
      <t>13</t>
    </r>
    <r>
      <rPr>
        <b/>
        <sz val="10"/>
        <rFont val="Calibri"/>
        <family val="2"/>
      </rPr>
      <t>C</t>
    </r>
    <r>
      <rPr>
        <b/>
        <vertAlign val="subscript"/>
        <sz val="10"/>
        <rFont val="Calibri"/>
        <family val="2"/>
      </rPr>
      <t>3</t>
    </r>
  </si>
  <si>
    <r>
      <rPr>
        <b/>
        <sz val="10"/>
        <rFont val="Symbol"/>
        <family val="1"/>
        <charset val="2"/>
      </rPr>
      <t>d</t>
    </r>
    <r>
      <rPr>
        <b/>
        <vertAlign val="superscript"/>
        <sz val="10"/>
        <rFont val="Calibri"/>
        <family val="2"/>
      </rPr>
      <t>13</t>
    </r>
    <r>
      <rPr>
        <b/>
        <sz val="10"/>
        <rFont val="Calibri"/>
        <family val="2"/>
      </rPr>
      <t>iC</t>
    </r>
    <r>
      <rPr>
        <b/>
        <vertAlign val="subscript"/>
        <sz val="10"/>
        <rFont val="Calibri"/>
        <family val="2"/>
      </rPr>
      <t>4</t>
    </r>
  </si>
  <si>
    <r>
      <rPr>
        <b/>
        <sz val="10"/>
        <rFont val="Symbol"/>
        <family val="1"/>
        <charset val="2"/>
      </rPr>
      <t>d</t>
    </r>
    <r>
      <rPr>
        <b/>
        <vertAlign val="superscript"/>
        <sz val="10"/>
        <rFont val="Calibri"/>
        <family val="2"/>
      </rPr>
      <t>13</t>
    </r>
    <r>
      <rPr>
        <b/>
        <sz val="10"/>
        <rFont val="Calibri"/>
        <family val="2"/>
      </rPr>
      <t>nC</t>
    </r>
    <r>
      <rPr>
        <b/>
        <vertAlign val="subscript"/>
        <sz val="10"/>
        <rFont val="Calibri"/>
        <family val="2"/>
      </rPr>
      <t>4</t>
    </r>
  </si>
  <si>
    <r>
      <rPr>
        <b/>
        <sz val="10"/>
        <rFont val="Symbol"/>
        <family val="1"/>
        <charset val="2"/>
      </rPr>
      <t>d</t>
    </r>
    <r>
      <rPr>
        <b/>
        <vertAlign val="superscript"/>
        <sz val="10"/>
        <rFont val="Calibri"/>
        <family val="2"/>
      </rPr>
      <t>13</t>
    </r>
    <r>
      <rPr>
        <b/>
        <sz val="10"/>
        <rFont val="Calibri"/>
        <family val="2"/>
      </rPr>
      <t>iC</t>
    </r>
    <r>
      <rPr>
        <b/>
        <vertAlign val="subscript"/>
        <sz val="10"/>
        <rFont val="Calibri"/>
        <family val="2"/>
      </rPr>
      <t>5</t>
    </r>
  </si>
  <si>
    <r>
      <rPr>
        <b/>
        <sz val="10"/>
        <rFont val="Symbol"/>
        <family val="1"/>
        <charset val="2"/>
      </rPr>
      <t>d</t>
    </r>
    <r>
      <rPr>
        <b/>
        <vertAlign val="superscript"/>
        <sz val="10"/>
        <rFont val="Calibri"/>
        <family val="2"/>
      </rPr>
      <t>13</t>
    </r>
    <r>
      <rPr>
        <b/>
        <sz val="10"/>
        <rFont val="Calibri"/>
        <family val="2"/>
      </rPr>
      <t>nC</t>
    </r>
    <r>
      <rPr>
        <b/>
        <vertAlign val="subscript"/>
        <sz val="10"/>
        <rFont val="Calibri"/>
        <family val="2"/>
      </rPr>
      <t>5</t>
    </r>
  </si>
  <si>
    <r>
      <rPr>
        <b/>
        <sz val="10"/>
        <rFont val="Symbol"/>
        <family val="1"/>
        <charset val="2"/>
      </rPr>
      <t>d</t>
    </r>
    <r>
      <rPr>
        <b/>
        <sz val="10"/>
        <rFont val="Calibri"/>
        <family val="2"/>
      </rPr>
      <t>D</t>
    </r>
    <r>
      <rPr>
        <b/>
        <vertAlign val="subscript"/>
        <sz val="10"/>
        <rFont val="Calibri"/>
        <family val="2"/>
      </rPr>
      <t>C1</t>
    </r>
  </si>
  <si>
    <t>Preliminary Report with Concentration and Isotope Data</t>
  </si>
  <si>
    <t>From Vista Report</t>
  </si>
  <si>
    <t>Michaels #1 Storage Gas</t>
  </si>
  <si>
    <t>Gilliam #3 Storage Gas</t>
  </si>
  <si>
    <t>Gas (D Reservoir)</t>
  </si>
  <si>
    <t>Indicates data from outside sources</t>
  </si>
  <si>
    <t>DIG-008653</t>
  </si>
  <si>
    <t>WP-D008-1</t>
  </si>
  <si>
    <t>Production</t>
  </si>
  <si>
    <t>1/4/15: Ammended with WP-D008-1 gas sample analysis</t>
  </si>
</sst>
</file>

<file path=xl/styles.xml><?xml version="1.0" encoding="utf-8"?>
<styleSheet xmlns="http://schemas.openxmlformats.org/spreadsheetml/2006/main">
  <numFmts count="6">
    <numFmt numFmtId="44" formatCode="_(&quot;$&quot;* #,##0.00_);_(&quot;$&quot;* \(#,##0.00\);_(&quot;$&quot;* &quot;-&quot;??_);_(@_)"/>
    <numFmt numFmtId="164" formatCode="0.0"/>
    <numFmt numFmtId="165" formatCode="0.000"/>
    <numFmt numFmtId="166" formatCode="h:mm;@"/>
    <numFmt numFmtId="167" formatCode="m/d/yyyy;@"/>
    <numFmt numFmtId="168" formatCode="mm/dd/yy;@"/>
  </numFmts>
  <fonts count="69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0"/>
      <name val="Calibri"/>
      <family val="2"/>
    </font>
    <font>
      <b/>
      <vertAlign val="subscript"/>
      <sz val="10"/>
      <name val="Calibri"/>
      <family val="2"/>
    </font>
    <font>
      <b/>
      <sz val="14"/>
      <color indexed="8"/>
      <name val="Symbol"/>
      <family val="1"/>
      <charset val="2"/>
    </font>
    <font>
      <b/>
      <vertAlign val="superscript"/>
      <sz val="14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9C0006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i/>
      <sz val="10"/>
      <color rgb="FF7F7F7F"/>
      <name val="Arial"/>
      <family val="2"/>
    </font>
    <font>
      <sz val="10"/>
      <color rgb="FF00610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3F3F76"/>
      <name val="Arial"/>
      <family val="2"/>
    </font>
    <font>
      <sz val="10"/>
      <color rgb="FFFA7D00"/>
      <name val="Arial"/>
      <family val="2"/>
    </font>
    <font>
      <sz val="10"/>
      <color rgb="FF9C6500"/>
      <name val="Arial"/>
      <family val="2"/>
    </font>
    <font>
      <b/>
      <sz val="10"/>
      <color rgb="FF3F3F3F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vertAlign val="subscript"/>
      <sz val="10"/>
      <name val="Calibri"/>
      <family val="2"/>
      <scheme val="minor"/>
    </font>
    <font>
      <sz val="10"/>
      <name val="Symbol"/>
      <family val="1"/>
      <charset val="2"/>
    </font>
    <font>
      <vertAlign val="superscript"/>
      <sz val="10"/>
      <name val="Calibri"/>
      <family val="2"/>
      <scheme val="minor"/>
    </font>
    <font>
      <sz val="10"/>
      <name val="Cambria"/>
      <family val="1"/>
      <scheme val="major"/>
    </font>
    <font>
      <sz val="10"/>
      <color rgb="FFFF0000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Arial"/>
      <family val="2"/>
    </font>
    <font>
      <sz val="18"/>
      <color theme="3"/>
      <name val="Cambria"/>
      <family val="2"/>
      <scheme val="major"/>
    </font>
    <font>
      <sz val="10"/>
      <color theme="5" tint="0.59999389629810485"/>
      <name val="Calibri"/>
      <family val="2"/>
      <scheme val="minor"/>
    </font>
    <font>
      <b/>
      <vertAlign val="superscript"/>
      <sz val="10"/>
      <name val="Calibri"/>
      <family val="2"/>
      <scheme val="minor"/>
    </font>
    <font>
      <b/>
      <sz val="10"/>
      <name val="Symbol"/>
      <family val="1"/>
      <charset val="2"/>
    </font>
    <font>
      <b/>
      <vertAlign val="superscript"/>
      <sz val="1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/>
      <top style="medium">
        <color indexed="64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medium">
        <color indexed="64"/>
      </bottom>
      <diagonal/>
    </border>
    <border>
      <left/>
      <right style="thin">
        <color rgb="FF3F3F3F"/>
      </right>
      <top style="medium">
        <color indexed="64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rgb="FF3F3F3F"/>
      </left>
      <right style="medium">
        <color indexed="64"/>
      </right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3F3F3F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06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8" fillId="2" borderId="0" applyNumberFormat="0" applyBorder="0" applyAlignment="0" applyProtection="0"/>
    <xf numFmtId="0" fontId="11" fillId="2" borderId="0" applyNumberFormat="0" applyBorder="0" applyAlignment="0" applyProtection="0"/>
    <xf numFmtId="0" fontId="12" fillId="28" borderId="17" applyNumberFormat="0" applyAlignment="0" applyProtection="0"/>
    <xf numFmtId="0" fontId="13" fillId="29" borderId="18" applyNumberFormat="0" applyAlignment="0" applyProtection="0"/>
    <xf numFmtId="44" fontId="7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30" borderId="0" applyNumberFormat="0" applyBorder="0" applyAlignment="0" applyProtection="0"/>
    <xf numFmtId="0" fontId="16" fillId="0" borderId="19" applyNumberFormat="0" applyFill="0" applyAlignment="0" applyProtection="0"/>
    <xf numFmtId="0" fontId="17" fillId="0" borderId="20" applyNumberFormat="0" applyFill="0" applyAlignment="0" applyProtection="0"/>
    <xf numFmtId="0" fontId="18" fillId="0" borderId="21" applyNumberFormat="0" applyFill="0" applyAlignment="0" applyProtection="0"/>
    <xf numFmtId="0" fontId="18" fillId="0" borderId="0" applyNumberFormat="0" applyFill="0" applyBorder="0" applyAlignment="0" applyProtection="0"/>
    <xf numFmtId="0" fontId="19" fillId="31" borderId="17" applyNumberFormat="0" applyAlignment="0" applyProtection="0"/>
    <xf numFmtId="0" fontId="20" fillId="0" borderId="22" applyNumberFormat="0" applyFill="0" applyAlignment="0" applyProtection="0"/>
    <xf numFmtId="0" fontId="21" fillId="3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7" fillId="3" borderId="16" applyNumberFormat="0" applyFont="0" applyAlignment="0" applyProtection="0"/>
    <xf numFmtId="0" fontId="9" fillId="3" borderId="16" applyNumberFormat="0" applyFont="0" applyAlignment="0" applyProtection="0"/>
    <xf numFmtId="0" fontId="22" fillId="28" borderId="23" applyNumberFormat="0" applyAlignment="0" applyProtection="0"/>
    <xf numFmtId="0" fontId="23" fillId="0" borderId="24" applyNumberFormat="0" applyFill="0" applyAlignment="0" applyProtection="0"/>
    <xf numFmtId="0" fontId="2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9" applyNumberFormat="0" applyFill="0" applyAlignment="0" applyProtection="0"/>
    <xf numFmtId="0" fontId="46" fillId="0" borderId="20" applyNumberFormat="0" applyFill="0" applyAlignment="0" applyProtection="0"/>
    <xf numFmtId="0" fontId="47" fillId="0" borderId="21" applyNumberFormat="0" applyFill="0" applyAlignment="0" applyProtection="0"/>
    <xf numFmtId="0" fontId="47" fillId="0" borderId="0" applyNumberFormat="0" applyFill="0" applyBorder="0" applyAlignment="0" applyProtection="0"/>
    <xf numFmtId="0" fontId="48" fillId="30" borderId="0" applyNumberFormat="0" applyBorder="0" applyAlignment="0" applyProtection="0"/>
    <xf numFmtId="0" fontId="49" fillId="32" borderId="0" applyNumberFormat="0" applyBorder="0" applyAlignment="0" applyProtection="0"/>
    <xf numFmtId="0" fontId="50" fillId="31" borderId="17" applyNumberFormat="0" applyAlignment="0" applyProtection="0"/>
    <xf numFmtId="0" fontId="51" fillId="28" borderId="23" applyNumberFormat="0" applyAlignment="0" applyProtection="0"/>
    <xf numFmtId="0" fontId="52" fillId="28" borderId="17" applyNumberFormat="0" applyAlignment="0" applyProtection="0"/>
    <xf numFmtId="0" fontId="53" fillId="0" borderId="22" applyNumberFormat="0" applyFill="0" applyAlignment="0" applyProtection="0"/>
    <xf numFmtId="0" fontId="35" fillId="29" borderId="18" applyNumberFormat="0" applyAlignment="0" applyProtection="0"/>
    <xf numFmtId="0" fontId="54" fillId="0" borderId="0" applyNumberFormat="0" applyFill="0" applyBorder="0" applyAlignment="0" applyProtection="0"/>
    <xf numFmtId="0" fontId="7" fillId="3" borderId="16" applyNumberFormat="0" applyFont="0" applyAlignment="0" applyProtection="0"/>
    <xf numFmtId="0" fontId="55" fillId="0" borderId="0" applyNumberFormat="0" applyFill="0" applyBorder="0" applyAlignment="0" applyProtection="0"/>
    <xf numFmtId="0" fontId="25" fillId="0" borderId="24" applyNumberFormat="0" applyFill="0" applyAlignment="0" applyProtection="0"/>
    <xf numFmtId="0" fontId="36" fillId="22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36" fillId="16" borderId="0" applyNumberFormat="0" applyBorder="0" applyAlignment="0" applyProtection="0"/>
    <xf numFmtId="0" fontId="36" fillId="23" borderId="0" applyNumberFormat="0" applyBorder="0" applyAlignment="0" applyProtection="0"/>
    <xf numFmtId="0" fontId="7" fillId="5" borderId="0" applyNumberFormat="0" applyBorder="0" applyAlignment="0" applyProtection="0"/>
    <xf numFmtId="0" fontId="7" fillId="11" borderId="0" applyNumberFormat="0" applyBorder="0" applyAlignment="0" applyProtection="0"/>
    <xf numFmtId="0" fontId="36" fillId="17" borderId="0" applyNumberFormat="0" applyBorder="0" applyAlignment="0" applyProtection="0"/>
    <xf numFmtId="0" fontId="36" fillId="24" borderId="0" applyNumberFormat="0" applyBorder="0" applyAlignment="0" applyProtection="0"/>
    <xf numFmtId="0" fontId="7" fillId="6" borderId="0" applyNumberFormat="0" applyBorder="0" applyAlignment="0" applyProtection="0"/>
    <xf numFmtId="0" fontId="7" fillId="12" borderId="0" applyNumberFormat="0" applyBorder="0" applyAlignment="0" applyProtection="0"/>
    <xf numFmtId="0" fontId="36" fillId="18" borderId="0" applyNumberFormat="0" applyBorder="0" applyAlignment="0" applyProtection="0"/>
    <xf numFmtId="0" fontId="36" fillId="25" borderId="0" applyNumberFormat="0" applyBorder="0" applyAlignment="0" applyProtection="0"/>
    <xf numFmtId="0" fontId="7" fillId="7" borderId="0" applyNumberFormat="0" applyBorder="0" applyAlignment="0" applyProtection="0"/>
    <xf numFmtId="0" fontId="7" fillId="13" borderId="0" applyNumberFormat="0" applyBorder="0" applyAlignment="0" applyProtection="0"/>
    <xf numFmtId="0" fontId="36" fillId="19" borderId="0" applyNumberFormat="0" applyBorder="0" applyAlignment="0" applyProtection="0"/>
    <xf numFmtId="0" fontId="36" fillId="26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36" fillId="20" borderId="0" applyNumberFormat="0" applyBorder="0" applyAlignment="0" applyProtection="0"/>
    <xf numFmtId="0" fontId="36" fillId="27" borderId="0" applyNumberFormat="0" applyBorder="0" applyAlignment="0" applyProtection="0"/>
    <xf numFmtId="0" fontId="7" fillId="9" borderId="0" applyNumberFormat="0" applyBorder="0" applyAlignment="0" applyProtection="0"/>
    <xf numFmtId="0" fontId="7" fillId="15" borderId="0" applyNumberFormat="0" applyBorder="0" applyAlignment="0" applyProtection="0"/>
    <xf numFmtId="0" fontId="36" fillId="2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4" fillId="0" borderId="0" applyNumberFormat="0" applyFill="0" applyBorder="0" applyAlignment="0" applyProtection="0"/>
  </cellStyleXfs>
  <cellXfs count="306">
    <xf numFmtId="0" fontId="0" fillId="0" borderId="0" xfId="0"/>
    <xf numFmtId="0" fontId="0" fillId="0" borderId="0" xfId="0" applyBorder="1"/>
    <xf numFmtId="0" fontId="27" fillId="33" borderId="0" xfId="0" applyFont="1" applyFill="1" applyBorder="1" applyAlignment="1">
      <alignment horizontal="left" vertical="center"/>
    </xf>
    <xf numFmtId="0" fontId="27" fillId="33" borderId="0" xfId="0" applyFont="1" applyFill="1" applyBorder="1" applyAlignment="1">
      <alignment horizontal="right" vertical="center"/>
    </xf>
    <xf numFmtId="0" fontId="28" fillId="33" borderId="0" xfId="0" applyFont="1" applyFill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right" vertical="center"/>
    </xf>
    <xf numFmtId="0" fontId="26" fillId="0" borderId="0" xfId="0" applyFont="1" applyFill="1" applyBorder="1" applyAlignment="1">
      <alignment vertical="center"/>
    </xf>
    <xf numFmtId="0" fontId="26" fillId="0" borderId="0" xfId="0" applyFont="1" applyBorder="1" applyAlignment="1">
      <alignment vertical="center"/>
    </xf>
    <xf numFmtId="165" fontId="0" fillId="0" borderId="0" xfId="0" applyNumberFormat="1" applyBorder="1" applyAlignment="1">
      <alignment vertical="center"/>
    </xf>
    <xf numFmtId="0" fontId="30" fillId="34" borderId="1" xfId="0" applyFont="1" applyFill="1" applyBorder="1" applyAlignment="1">
      <alignment horizontal="center"/>
    </xf>
    <xf numFmtId="0" fontId="30" fillId="34" borderId="2" xfId="0" applyFont="1" applyFill="1" applyBorder="1" applyAlignment="1">
      <alignment horizontal="center"/>
    </xf>
    <xf numFmtId="0" fontId="30" fillId="34" borderId="3" xfId="0" applyFont="1" applyFill="1" applyBorder="1" applyAlignment="1">
      <alignment horizontal="center"/>
    </xf>
    <xf numFmtId="0" fontId="0" fillId="0" borderId="0" xfId="0" applyBorder="1" applyAlignment="1">
      <alignment horizontal="right" vertical="center"/>
    </xf>
    <xf numFmtId="164" fontId="0" fillId="0" borderId="0" xfId="0" applyNumberFormat="1" applyBorder="1" applyAlignment="1">
      <alignment vertical="center"/>
    </xf>
    <xf numFmtId="0" fontId="30" fillId="0" borderId="0" xfId="0" applyFont="1" applyFill="1" applyBorder="1" applyAlignment="1">
      <alignment horizontal="center"/>
    </xf>
    <xf numFmtId="0" fontId="32" fillId="0" borderId="0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left"/>
    </xf>
    <xf numFmtId="0" fontId="33" fillId="0" borderId="0" xfId="0" applyFont="1" applyFill="1" applyBorder="1" applyAlignment="1">
      <alignment horizontal="center"/>
    </xf>
    <xf numFmtId="0" fontId="34" fillId="35" borderId="0" xfId="0" applyFont="1" applyFill="1" applyBorder="1" applyAlignment="1">
      <alignment horizontal="center"/>
    </xf>
    <xf numFmtId="0" fontId="34" fillId="35" borderId="7" xfId="0" applyFont="1" applyFill="1" applyBorder="1" applyAlignment="1">
      <alignment horizontal="center"/>
    </xf>
    <xf numFmtId="0" fontId="32" fillId="0" borderId="0" xfId="0" applyFont="1" applyFill="1" applyAlignment="1">
      <alignment horizontal="center"/>
    </xf>
    <xf numFmtId="0" fontId="34" fillId="35" borderId="8" xfId="0" applyFont="1" applyFill="1" applyBorder="1" applyAlignment="1">
      <alignment horizontal="center"/>
    </xf>
    <xf numFmtId="0" fontId="34" fillId="35" borderId="9" xfId="0" applyFont="1" applyFill="1" applyBorder="1" applyAlignment="1">
      <alignment horizontal="center"/>
    </xf>
    <xf numFmtId="0" fontId="30" fillId="0" borderId="0" xfId="0" applyFont="1" applyFill="1" applyAlignment="1">
      <alignment horizontal="center"/>
    </xf>
    <xf numFmtId="0" fontId="35" fillId="33" borderId="4" xfId="0" applyFont="1" applyFill="1" applyBorder="1" applyAlignment="1">
      <alignment horizontal="left" vertical="center"/>
    </xf>
    <xf numFmtId="0" fontId="35" fillId="33" borderId="5" xfId="0" applyFont="1" applyFill="1" applyBorder="1" applyAlignment="1">
      <alignment horizontal="left" vertical="center"/>
    </xf>
    <xf numFmtId="0" fontId="36" fillId="33" borderId="5" xfId="0" applyFont="1" applyFill="1" applyBorder="1" applyAlignment="1">
      <alignment vertical="center"/>
    </xf>
    <xf numFmtId="0" fontId="36" fillId="33" borderId="4" xfId="0" applyFont="1" applyFill="1" applyBorder="1" applyAlignment="1">
      <alignment vertical="center"/>
    </xf>
    <xf numFmtId="0" fontId="35" fillId="33" borderId="4" xfId="0" applyFont="1" applyFill="1" applyBorder="1" applyAlignment="1">
      <alignment vertical="center"/>
    </xf>
    <xf numFmtId="0" fontId="35" fillId="33" borderId="5" xfId="0" applyFont="1" applyFill="1" applyBorder="1" applyAlignment="1">
      <alignment horizontal="right" vertical="center"/>
    </xf>
    <xf numFmtId="0" fontId="36" fillId="33" borderId="6" xfId="0" applyFont="1" applyFill="1" applyBorder="1" applyAlignment="1">
      <alignment vertical="center"/>
    </xf>
    <xf numFmtId="0" fontId="35" fillId="33" borderId="5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34" fillId="35" borderId="10" xfId="0" applyFont="1" applyFill="1" applyBorder="1" applyAlignment="1">
      <alignment horizontal="center"/>
    </xf>
    <xf numFmtId="0" fontId="34" fillId="35" borderId="11" xfId="0" applyFont="1" applyFill="1" applyBorder="1" applyAlignment="1">
      <alignment horizontal="center"/>
    </xf>
    <xf numFmtId="0" fontId="36" fillId="33" borderId="13" xfId="0" applyFont="1" applyFill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0" fontId="34" fillId="35" borderId="8" xfId="0" applyFont="1" applyFill="1" applyBorder="1" applyAlignment="1">
      <alignment horizontal="left"/>
    </xf>
    <xf numFmtId="49" fontId="33" fillId="0" borderId="0" xfId="0" applyNumberFormat="1" applyFont="1" applyFill="1" applyBorder="1" applyAlignment="1">
      <alignment horizontal="center"/>
    </xf>
    <xf numFmtId="49" fontId="37" fillId="0" borderId="0" xfId="0" applyNumberFormat="1" applyFont="1" applyFill="1" applyBorder="1" applyAlignment="1">
      <alignment horizontal="left" vertical="center"/>
    </xf>
    <xf numFmtId="49" fontId="38" fillId="0" borderId="0" xfId="0" applyNumberFormat="1" applyFont="1" applyFill="1" applyBorder="1" applyAlignment="1">
      <alignment horizontal="left" vertical="center"/>
    </xf>
    <xf numFmtId="49" fontId="30" fillId="36" borderId="0" xfId="0" applyNumberFormat="1" applyFont="1" applyFill="1" applyBorder="1" applyAlignment="1">
      <alignment horizontal="left" vertical="center"/>
    </xf>
    <xf numFmtId="49" fontId="32" fillId="36" borderId="0" xfId="0" applyNumberFormat="1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left" vertical="center"/>
    </xf>
    <xf numFmtId="49" fontId="37" fillId="36" borderId="0" xfId="0" applyNumberFormat="1" applyFont="1" applyFill="1" applyBorder="1" applyAlignment="1">
      <alignment horizontal="left"/>
    </xf>
    <xf numFmtId="49" fontId="39" fillId="36" borderId="0" xfId="0" applyNumberFormat="1" applyFont="1" applyFill="1" applyBorder="1" applyAlignment="1">
      <alignment horizontal="left" vertical="center"/>
    </xf>
    <xf numFmtId="49" fontId="40" fillId="36" borderId="0" xfId="0" applyNumberFormat="1" applyFont="1" applyFill="1" applyBorder="1" applyAlignment="1">
      <alignment horizontal="left" vertical="center"/>
    </xf>
    <xf numFmtId="49" fontId="0" fillId="36" borderId="0" xfId="0" applyNumberFormat="1" applyFill="1" applyBorder="1" applyAlignment="1">
      <alignment horizontal="left"/>
    </xf>
    <xf numFmtId="49" fontId="37" fillId="36" borderId="0" xfId="0" applyNumberFormat="1" applyFont="1" applyFill="1" applyBorder="1" applyAlignment="1">
      <alignment horizontal="left" vertical="center"/>
    </xf>
    <xf numFmtId="49" fontId="38" fillId="36" borderId="0" xfId="0" applyNumberFormat="1" applyFont="1" applyFill="1" applyBorder="1" applyAlignment="1">
      <alignment horizontal="left" vertical="center"/>
    </xf>
    <xf numFmtId="49" fontId="41" fillId="36" borderId="0" xfId="0" applyNumberFormat="1" applyFont="1" applyFill="1" applyBorder="1" applyAlignment="1">
      <alignment horizontal="left"/>
    </xf>
    <xf numFmtId="49" fontId="30" fillId="0" borderId="0" xfId="0" applyNumberFormat="1" applyFont="1" applyFill="1" applyBorder="1" applyAlignment="1">
      <alignment horizontal="left" vertical="center"/>
    </xf>
    <xf numFmtId="49" fontId="42" fillId="36" borderId="0" xfId="0" applyNumberFormat="1" applyFont="1" applyFill="1" applyBorder="1" applyAlignment="1">
      <alignment horizontal="left"/>
    </xf>
    <xf numFmtId="49" fontId="43" fillId="36" borderId="0" xfId="0" applyNumberFormat="1" applyFont="1" applyFill="1" applyBorder="1" applyAlignment="1">
      <alignment horizontal="left" vertical="center"/>
    </xf>
    <xf numFmtId="0" fontId="30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0" fontId="26" fillId="0" borderId="0" xfId="0" applyFont="1" applyBorder="1" applyAlignment="1">
      <alignment vertical="center"/>
    </xf>
    <xf numFmtId="0" fontId="30" fillId="0" borderId="0" xfId="0" applyFont="1" applyFill="1" applyBorder="1" applyAlignment="1">
      <alignment horizontal="center"/>
    </xf>
    <xf numFmtId="0" fontId="32" fillId="0" borderId="0" xfId="0" applyFont="1" applyFill="1" applyBorder="1" applyAlignment="1">
      <alignment horizontal="center"/>
    </xf>
    <xf numFmtId="167" fontId="30" fillId="0" borderId="0" xfId="0" applyNumberFormat="1" applyFont="1" applyFill="1" applyBorder="1" applyAlignment="1">
      <alignment horizontal="left" vertical="center"/>
    </xf>
    <xf numFmtId="0" fontId="30" fillId="0" borderId="0" xfId="0" applyFont="1" applyFill="1" applyAlignment="1">
      <alignment horizontal="center" vertical="center"/>
    </xf>
    <xf numFmtId="0" fontId="34" fillId="35" borderId="4" xfId="0" applyFont="1" applyFill="1" applyBorder="1" applyAlignment="1">
      <alignment horizontal="center"/>
    </xf>
    <xf numFmtId="0" fontId="34" fillId="35" borderId="5" xfId="0" applyFont="1" applyFill="1" applyBorder="1" applyAlignment="1">
      <alignment horizontal="center"/>
    </xf>
    <xf numFmtId="0" fontId="34" fillId="35" borderId="6" xfId="0" applyFont="1" applyFill="1" applyBorder="1" applyAlignment="1">
      <alignment horizontal="center"/>
    </xf>
    <xf numFmtId="167" fontId="30" fillId="0" borderId="0" xfId="0" applyNumberFormat="1" applyFont="1" applyFill="1" applyBorder="1" applyAlignment="1">
      <alignment horizontal="right" vertical="center"/>
    </xf>
    <xf numFmtId="2" fontId="30" fillId="0" borderId="0" xfId="0" applyNumberFormat="1" applyFont="1" applyFill="1" applyBorder="1" applyAlignment="1">
      <alignment horizontal="right" vertical="center"/>
    </xf>
    <xf numFmtId="0" fontId="30" fillId="0" borderId="5" xfId="0" applyFont="1" applyFill="1" applyBorder="1" applyAlignment="1">
      <alignment horizontal="center"/>
    </xf>
    <xf numFmtId="0" fontId="34" fillId="35" borderId="33" xfId="0" applyFont="1" applyFill="1" applyBorder="1" applyAlignment="1">
      <alignment horizontal="center"/>
    </xf>
    <xf numFmtId="0" fontId="35" fillId="33" borderId="15" xfId="0" applyFont="1" applyFill="1" applyBorder="1" applyAlignment="1">
      <alignment vertical="center"/>
    </xf>
    <xf numFmtId="0" fontId="35" fillId="33" borderId="14" xfId="0" applyFont="1" applyFill="1" applyBorder="1" applyAlignment="1">
      <alignment horizontal="left" vertical="center"/>
    </xf>
    <xf numFmtId="0" fontId="36" fillId="33" borderId="14" xfId="0" applyFont="1" applyFill="1" applyBorder="1" applyAlignment="1">
      <alignment vertical="center"/>
    </xf>
    <xf numFmtId="0" fontId="36" fillId="33" borderId="25" xfId="0" applyFont="1" applyFill="1" applyBorder="1" applyAlignment="1">
      <alignment vertical="center"/>
    </xf>
    <xf numFmtId="0" fontId="61" fillId="0" borderId="0" xfId="0" applyFont="1" applyFill="1" applyAlignment="1">
      <alignment horizontal="right"/>
    </xf>
    <xf numFmtId="0" fontId="34" fillId="35" borderId="5" xfId="0" applyFont="1" applyFill="1" applyBorder="1" applyAlignment="1">
      <alignment horizontal="center"/>
    </xf>
    <xf numFmtId="0" fontId="34" fillId="35" borderId="6" xfId="0" applyFont="1" applyFill="1" applyBorder="1" applyAlignment="1">
      <alignment horizontal="center"/>
    </xf>
    <xf numFmtId="0" fontId="30" fillId="0" borderId="27" xfId="0" applyFont="1" applyFill="1" applyBorder="1" applyAlignment="1">
      <alignment horizontal="center"/>
    </xf>
    <xf numFmtId="0" fontId="30" fillId="0" borderId="28" xfId="0" applyFont="1" applyFill="1" applyBorder="1" applyAlignment="1">
      <alignment horizontal="center"/>
    </xf>
    <xf numFmtId="0" fontId="30" fillId="34" borderId="32" xfId="0" applyFont="1" applyFill="1" applyBorder="1" applyAlignment="1">
      <alignment horizontal="center"/>
    </xf>
    <xf numFmtId="1" fontId="30" fillId="34" borderId="32" xfId="0" applyNumberFormat="1" applyFont="1" applyFill="1" applyBorder="1" applyAlignment="1">
      <alignment horizontal="center"/>
    </xf>
    <xf numFmtId="0" fontId="30" fillId="34" borderId="34" xfId="0" applyFont="1" applyFill="1" applyBorder="1" applyAlignment="1">
      <alignment horizontal="center"/>
    </xf>
    <xf numFmtId="49" fontId="62" fillId="36" borderId="0" xfId="0" applyNumberFormat="1" applyFont="1" applyFill="1" applyBorder="1" applyAlignment="1">
      <alignment horizontal="left" vertical="center"/>
    </xf>
    <xf numFmtId="1" fontId="30" fillId="0" borderId="0" xfId="0" applyNumberFormat="1" applyFont="1" applyFill="1" applyAlignment="1">
      <alignment horizontal="center"/>
    </xf>
    <xf numFmtId="1" fontId="30" fillId="34" borderId="31" xfId="0" applyNumberFormat="1" applyFont="1" applyFill="1" applyBorder="1" applyAlignment="1">
      <alignment horizontal="center"/>
    </xf>
    <xf numFmtId="0" fontId="0" fillId="0" borderId="0" xfId="0"/>
    <xf numFmtId="0" fontId="34" fillId="35" borderId="6" xfId="0" applyFont="1" applyFill="1" applyBorder="1" applyAlignment="1">
      <alignment horizontal="center"/>
    </xf>
    <xf numFmtId="1" fontId="30" fillId="0" borderId="12" xfId="0" applyNumberFormat="1" applyFont="1" applyFill="1" applyBorder="1" applyAlignment="1">
      <alignment horizontal="center" vertical="center"/>
    </xf>
    <xf numFmtId="1" fontId="30" fillId="0" borderId="29" xfId="0" applyNumberFormat="1" applyFont="1" applyFill="1" applyBorder="1" applyAlignment="1">
      <alignment horizontal="center" vertical="center"/>
    </xf>
    <xf numFmtId="166" fontId="30" fillId="34" borderId="1" xfId="0" applyNumberFormat="1" applyFont="1" applyFill="1" applyBorder="1" applyAlignment="1">
      <alignment horizontal="center"/>
    </xf>
    <xf numFmtId="1" fontId="30" fillId="34" borderId="1" xfId="0" applyNumberFormat="1" applyFont="1" applyFill="1" applyBorder="1" applyAlignment="1">
      <alignment horizontal="center"/>
    </xf>
    <xf numFmtId="0" fontId="30" fillId="0" borderId="1" xfId="0" applyFont="1" applyFill="1" applyBorder="1" applyAlignment="1">
      <alignment horizontal="center"/>
    </xf>
    <xf numFmtId="166" fontId="31" fillId="0" borderId="1" xfId="0" applyNumberFormat="1" applyFont="1" applyFill="1" applyBorder="1" applyAlignment="1">
      <alignment horizontal="center"/>
    </xf>
    <xf numFmtId="1" fontId="31" fillId="0" borderId="1" xfId="0" applyNumberFormat="1" applyFont="1" applyFill="1" applyBorder="1" applyAlignment="1">
      <alignment horizontal="center"/>
    </xf>
    <xf numFmtId="1" fontId="30" fillId="34" borderId="27" xfId="0" applyNumberFormat="1" applyFont="1" applyFill="1" applyBorder="1" applyAlignment="1">
      <alignment horizontal="center"/>
    </xf>
    <xf numFmtId="0" fontId="60" fillId="0" borderId="0" xfId="0" applyFont="1" applyFill="1" applyAlignment="1">
      <alignment horizontal="right"/>
    </xf>
    <xf numFmtId="0" fontId="1" fillId="0" borderId="0" xfId="0" applyFont="1" applyFill="1" applyBorder="1" applyAlignment="1"/>
    <xf numFmtId="0" fontId="2" fillId="35" borderId="5" xfId="0" applyFont="1" applyFill="1" applyBorder="1" applyAlignment="1">
      <alignment horizontal="center"/>
    </xf>
    <xf numFmtId="1" fontId="30" fillId="0" borderId="1" xfId="0" applyNumberFormat="1" applyFont="1" applyFill="1" applyBorder="1" applyAlignment="1">
      <alignment horizontal="center"/>
    </xf>
    <xf numFmtId="1" fontId="30" fillId="0" borderId="35" xfId="0" applyNumberFormat="1" applyFont="1" applyFill="1" applyBorder="1" applyAlignment="1">
      <alignment horizontal="center"/>
    </xf>
    <xf numFmtId="1" fontId="30" fillId="34" borderId="35" xfId="0" applyNumberFormat="1" applyFont="1" applyFill="1" applyBorder="1" applyAlignment="1">
      <alignment horizontal="center"/>
    </xf>
    <xf numFmtId="14" fontId="30" fillId="34" borderId="1" xfId="0" applyNumberFormat="1" applyFont="1" applyFill="1" applyBorder="1" applyAlignment="1">
      <alignment horizontal="center"/>
    </xf>
    <xf numFmtId="14" fontId="30" fillId="0" borderId="1" xfId="0" applyNumberFormat="1" applyFont="1" applyFill="1" applyBorder="1" applyAlignment="1">
      <alignment horizontal="center"/>
    </xf>
    <xf numFmtId="14" fontId="30" fillId="0" borderId="35" xfId="0" applyNumberFormat="1" applyFont="1" applyFill="1" applyBorder="1" applyAlignment="1">
      <alignment horizontal="center"/>
    </xf>
    <xf numFmtId="14" fontId="30" fillId="34" borderId="35" xfId="0" applyNumberFormat="1" applyFont="1" applyFill="1" applyBorder="1" applyAlignment="1">
      <alignment horizontal="center"/>
    </xf>
    <xf numFmtId="1" fontId="30" fillId="0" borderId="3" xfId="0" applyNumberFormat="1" applyFont="1" applyFill="1" applyBorder="1" applyAlignment="1">
      <alignment horizontal="center" vertical="center"/>
    </xf>
    <xf numFmtId="164" fontId="30" fillId="0" borderId="1" xfId="0" applyNumberFormat="1" applyFont="1" applyFill="1" applyBorder="1" applyAlignment="1">
      <alignment horizontal="center"/>
    </xf>
    <xf numFmtId="164" fontId="30" fillId="0" borderId="3" xfId="0" applyNumberFormat="1" applyFont="1" applyFill="1" applyBorder="1" applyAlignment="1">
      <alignment horizontal="center"/>
    </xf>
    <xf numFmtId="164" fontId="30" fillId="34" borderId="31" xfId="0" applyNumberFormat="1" applyFont="1" applyFill="1" applyBorder="1" applyAlignment="1">
      <alignment horizontal="center"/>
    </xf>
    <xf numFmtId="164" fontId="30" fillId="34" borderId="32" xfId="0" applyNumberFormat="1" applyFont="1" applyFill="1" applyBorder="1" applyAlignment="1">
      <alignment horizontal="center"/>
    </xf>
    <xf numFmtId="164" fontId="30" fillId="0" borderId="35" xfId="0" applyNumberFormat="1" applyFont="1" applyFill="1" applyBorder="1" applyAlignment="1">
      <alignment horizontal="center"/>
    </xf>
    <xf numFmtId="164" fontId="30" fillId="34" borderId="35" xfId="0" applyNumberFormat="1" applyFont="1" applyFill="1" applyBorder="1" applyAlignment="1">
      <alignment horizontal="center"/>
    </xf>
    <xf numFmtId="164" fontId="30" fillId="34" borderId="1" xfId="0" applyNumberFormat="1" applyFont="1" applyFill="1" applyBorder="1" applyAlignment="1">
      <alignment horizontal="center"/>
    </xf>
    <xf numFmtId="164" fontId="30" fillId="34" borderId="3" xfId="0" applyNumberFormat="1" applyFont="1" applyFill="1" applyBorder="1" applyAlignment="1">
      <alignment horizontal="center"/>
    </xf>
    <xf numFmtId="2" fontId="30" fillId="34" borderId="32" xfId="0" applyNumberFormat="1" applyFont="1" applyFill="1" applyBorder="1" applyAlignment="1">
      <alignment horizontal="center"/>
    </xf>
    <xf numFmtId="2" fontId="30" fillId="0" borderId="1" xfId="0" applyNumberFormat="1" applyFont="1" applyFill="1" applyBorder="1" applyAlignment="1">
      <alignment horizontal="center"/>
    </xf>
    <xf numFmtId="2" fontId="30" fillId="34" borderId="1" xfId="0" applyNumberFormat="1" applyFont="1" applyFill="1" applyBorder="1" applyAlignment="1">
      <alignment horizontal="center"/>
    </xf>
    <xf numFmtId="1" fontId="30" fillId="0" borderId="12" xfId="0" applyNumberFormat="1" applyFont="1" applyFill="1" applyBorder="1" applyAlignment="1">
      <alignment horizontal="center"/>
    </xf>
    <xf numFmtId="1" fontId="30" fillId="0" borderId="3" xfId="0" applyNumberFormat="1" applyFont="1" applyFill="1" applyBorder="1" applyAlignment="1">
      <alignment horizontal="center"/>
    </xf>
    <xf numFmtId="0" fontId="34" fillId="35" borderId="1" xfId="0" applyFont="1" applyFill="1" applyBorder="1" applyAlignment="1">
      <alignment horizontal="center"/>
    </xf>
    <xf numFmtId="0" fontId="30" fillId="34" borderId="37" xfId="0" applyFont="1" applyFill="1" applyBorder="1" applyAlignment="1">
      <alignment horizontal="center"/>
    </xf>
    <xf numFmtId="0" fontId="30" fillId="0" borderId="30" xfId="0" applyFont="1" applyFill="1" applyBorder="1" applyAlignment="1">
      <alignment horizontal="center"/>
    </xf>
    <xf numFmtId="14" fontId="30" fillId="34" borderId="32" xfId="0" applyNumberFormat="1" applyFont="1" applyFill="1" applyBorder="1" applyAlignment="1">
      <alignment horizontal="center"/>
    </xf>
    <xf numFmtId="0" fontId="34" fillId="35" borderId="32" xfId="0" applyFont="1" applyFill="1" applyBorder="1" applyAlignment="1">
      <alignment horizontal="center"/>
    </xf>
    <xf numFmtId="0" fontId="30" fillId="34" borderId="12" xfId="0" applyFont="1" applyFill="1" applyBorder="1" applyAlignment="1">
      <alignment horizontal="center"/>
    </xf>
    <xf numFmtId="0" fontId="30" fillId="0" borderId="3" xfId="0" applyFont="1" applyFill="1" applyBorder="1" applyAlignment="1">
      <alignment horizontal="center"/>
    </xf>
    <xf numFmtId="0" fontId="30" fillId="34" borderId="36" xfId="0" applyFont="1" applyFill="1" applyBorder="1" applyAlignment="1">
      <alignment horizontal="center"/>
    </xf>
    <xf numFmtId="0" fontId="30" fillId="0" borderId="36" xfId="0" applyFont="1" applyFill="1" applyBorder="1" applyAlignment="1">
      <alignment horizontal="center"/>
    </xf>
    <xf numFmtId="14" fontId="30" fillId="34" borderId="31" xfId="0" applyNumberFormat="1" applyFont="1" applyFill="1" applyBorder="1" applyAlignment="1">
      <alignment horizontal="center"/>
    </xf>
    <xf numFmtId="0" fontId="30" fillId="0" borderId="2" xfId="0" applyFont="1" applyFill="1" applyBorder="1" applyAlignment="1">
      <alignment horizontal="center"/>
    </xf>
    <xf numFmtId="164" fontId="30" fillId="34" borderId="12" xfId="0" applyNumberFormat="1" applyFont="1" applyFill="1" applyBorder="1" applyAlignment="1">
      <alignment horizontal="center"/>
    </xf>
    <xf numFmtId="0" fontId="30" fillId="0" borderId="0" xfId="0" applyFont="1" applyFill="1" applyBorder="1" applyAlignment="1">
      <alignment horizontal="right" vertical="center"/>
    </xf>
    <xf numFmtId="0" fontId="30" fillId="0" borderId="0" xfId="0" applyFont="1" applyFill="1" applyAlignment="1">
      <alignment horizontal="right"/>
    </xf>
    <xf numFmtId="0" fontId="0" fillId="0" borderId="0" xfId="0" applyFill="1" applyAlignment="1"/>
    <xf numFmtId="1" fontId="30" fillId="0" borderId="32" xfId="0" applyNumberFormat="1" applyFont="1" applyFill="1" applyBorder="1" applyAlignment="1">
      <alignment horizontal="center"/>
    </xf>
    <xf numFmtId="166" fontId="31" fillId="0" borderId="27" xfId="0" applyNumberFormat="1" applyFont="1" applyFill="1" applyBorder="1" applyAlignment="1">
      <alignment horizontal="center"/>
    </xf>
    <xf numFmtId="1" fontId="31" fillId="0" borderId="27" xfId="0" applyNumberFormat="1" applyFont="1" applyFill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32" fillId="0" borderId="38" xfId="0" applyFont="1" applyFill="1" applyBorder="1" applyAlignment="1">
      <alignment horizontal="center"/>
    </xf>
    <xf numFmtId="14" fontId="30" fillId="0" borderId="27" xfId="0" applyNumberFormat="1" applyFont="1" applyFill="1" applyBorder="1" applyAlignment="1">
      <alignment horizontal="center"/>
    </xf>
    <xf numFmtId="0" fontId="30" fillId="0" borderId="29" xfId="0" applyFont="1" applyFill="1" applyBorder="1" applyAlignment="1">
      <alignment horizontal="center"/>
    </xf>
    <xf numFmtId="14" fontId="30" fillId="0" borderId="26" xfId="0" applyNumberFormat="1" applyFont="1" applyFill="1" applyBorder="1" applyAlignment="1">
      <alignment horizontal="center"/>
    </xf>
    <xf numFmtId="1" fontId="30" fillId="0" borderId="27" xfId="0" applyNumberFormat="1" applyFont="1" applyFill="1" applyBorder="1" applyAlignment="1">
      <alignment horizontal="center"/>
    </xf>
    <xf numFmtId="164" fontId="30" fillId="0" borderId="26" xfId="0" applyNumberFormat="1" applyFont="1" applyFill="1" applyBorder="1" applyAlignment="1">
      <alignment horizontal="center"/>
    </xf>
    <xf numFmtId="164" fontId="30" fillId="0" borderId="27" xfId="0" applyNumberFormat="1" applyFont="1" applyFill="1" applyBorder="1" applyAlignment="1">
      <alignment horizontal="center"/>
    </xf>
    <xf numFmtId="164" fontId="30" fillId="0" borderId="29" xfId="0" applyNumberFormat="1" applyFont="1" applyFill="1" applyBorder="1" applyAlignment="1">
      <alignment horizontal="center"/>
    </xf>
    <xf numFmtId="0" fontId="32" fillId="0" borderId="39" xfId="0" applyFont="1" applyFill="1" applyBorder="1" applyAlignment="1">
      <alignment horizontal="center"/>
    </xf>
    <xf numFmtId="0" fontId="30" fillId="34" borderId="41" xfId="0" applyFont="1" applyFill="1" applyBorder="1" applyAlignment="1">
      <alignment horizontal="center"/>
    </xf>
    <xf numFmtId="14" fontId="30" fillId="34" borderId="41" xfId="0" applyNumberFormat="1" applyFont="1" applyFill="1" applyBorder="1" applyAlignment="1">
      <alignment horizontal="center"/>
    </xf>
    <xf numFmtId="0" fontId="30" fillId="34" borderId="42" xfId="0" applyFont="1" applyFill="1" applyBorder="1" applyAlignment="1">
      <alignment horizontal="center"/>
    </xf>
    <xf numFmtId="1" fontId="30" fillId="34" borderId="40" xfId="0" applyNumberFormat="1" applyFont="1" applyFill="1" applyBorder="1" applyAlignment="1">
      <alignment horizontal="center"/>
    </xf>
    <xf numFmtId="2" fontId="30" fillId="34" borderId="41" xfId="0" applyNumberFormat="1" applyFont="1" applyFill="1" applyBorder="1" applyAlignment="1">
      <alignment horizontal="center"/>
    </xf>
    <xf numFmtId="1" fontId="30" fillId="34" borderId="41" xfId="0" applyNumberFormat="1" applyFont="1" applyFill="1" applyBorder="1" applyAlignment="1">
      <alignment horizontal="center"/>
    </xf>
    <xf numFmtId="1" fontId="30" fillId="34" borderId="42" xfId="0" applyNumberFormat="1" applyFont="1" applyFill="1" applyBorder="1" applyAlignment="1">
      <alignment horizontal="center"/>
    </xf>
    <xf numFmtId="0" fontId="30" fillId="34" borderId="43" xfId="0" applyFont="1" applyFill="1" applyBorder="1" applyAlignment="1">
      <alignment horizontal="center"/>
    </xf>
    <xf numFmtId="1" fontId="30" fillId="34" borderId="34" xfId="0" applyNumberFormat="1" applyFont="1" applyFill="1" applyBorder="1" applyAlignment="1">
      <alignment horizontal="center"/>
    </xf>
    <xf numFmtId="1" fontId="30" fillId="0" borderId="36" xfId="0" applyNumberFormat="1" applyFont="1" applyFill="1" applyBorder="1" applyAlignment="1">
      <alignment horizontal="center"/>
    </xf>
    <xf numFmtId="1" fontId="30" fillId="34" borderId="36" xfId="0" applyNumberFormat="1" applyFont="1" applyFill="1" applyBorder="1" applyAlignment="1">
      <alignment horizontal="center"/>
    </xf>
    <xf numFmtId="1" fontId="30" fillId="34" borderId="28" xfId="0" applyNumberFormat="1" applyFont="1" applyFill="1" applyBorder="1" applyAlignment="1">
      <alignment horizontal="center"/>
    </xf>
    <xf numFmtId="1" fontId="65" fillId="37" borderId="31" xfId="0" applyNumberFormat="1" applyFont="1" applyFill="1" applyBorder="1" applyAlignment="1">
      <alignment horizontal="center" vertical="center"/>
    </xf>
    <xf numFmtId="1" fontId="65" fillId="37" borderId="35" xfId="0" applyNumberFormat="1" applyFont="1" applyFill="1" applyBorder="1" applyAlignment="1">
      <alignment horizontal="center" vertical="center"/>
    </xf>
    <xf numFmtId="1" fontId="65" fillId="37" borderId="26" xfId="0" applyNumberFormat="1" applyFont="1" applyFill="1" applyBorder="1" applyAlignment="1">
      <alignment horizontal="center" vertical="center"/>
    </xf>
    <xf numFmtId="2" fontId="30" fillId="34" borderId="31" xfId="0" applyNumberFormat="1" applyFont="1" applyFill="1" applyBorder="1" applyAlignment="1">
      <alignment horizontal="center"/>
    </xf>
    <xf numFmtId="2" fontId="30" fillId="0" borderId="35" xfId="0" applyNumberFormat="1" applyFont="1" applyFill="1" applyBorder="1" applyAlignment="1">
      <alignment horizontal="center"/>
    </xf>
    <xf numFmtId="2" fontId="30" fillId="34" borderId="40" xfId="0" applyNumberFormat="1" applyFont="1" applyFill="1" applyBorder="1" applyAlignment="1">
      <alignment horizontal="center"/>
    </xf>
    <xf numFmtId="0" fontId="34" fillId="35" borderId="45" xfId="0" applyFont="1" applyFill="1" applyBorder="1" applyAlignment="1">
      <alignment horizontal="center"/>
    </xf>
    <xf numFmtId="0" fontId="34" fillId="38" borderId="4" xfId="0" applyFont="1" applyFill="1" applyBorder="1" applyAlignment="1">
      <alignment horizontal="center"/>
    </xf>
    <xf numFmtId="2" fontId="34" fillId="38" borderId="5" xfId="0" applyNumberFormat="1" applyFont="1" applyFill="1" applyBorder="1" applyAlignment="1">
      <alignment horizontal="center"/>
    </xf>
    <xf numFmtId="2" fontId="34" fillId="38" borderId="6" xfId="0" applyNumberFormat="1" applyFont="1" applyFill="1" applyBorder="1" applyAlignment="1">
      <alignment horizontal="center"/>
    </xf>
    <xf numFmtId="164" fontId="30" fillId="34" borderId="32" xfId="0" applyNumberFormat="1" applyFont="1" applyFill="1" applyBorder="1" applyAlignment="1">
      <alignment horizontal="center" vertical="center"/>
    </xf>
    <xf numFmtId="164" fontId="60" fillId="34" borderId="32" xfId="0" applyNumberFormat="1" applyFont="1" applyFill="1" applyBorder="1" applyAlignment="1">
      <alignment horizontal="center" vertical="center"/>
    </xf>
    <xf numFmtId="164" fontId="30" fillId="34" borderId="1" xfId="0" applyNumberFormat="1" applyFont="1" applyFill="1" applyBorder="1" applyAlignment="1">
      <alignment horizontal="center" vertical="center"/>
    </xf>
    <xf numFmtId="164" fontId="60" fillId="34" borderId="1" xfId="0" applyNumberFormat="1" applyFont="1" applyFill="1" applyBorder="1" applyAlignment="1">
      <alignment horizontal="center" vertical="center"/>
    </xf>
    <xf numFmtId="164" fontId="30" fillId="0" borderId="1" xfId="0" applyNumberFormat="1" applyFont="1" applyFill="1" applyBorder="1" applyAlignment="1">
      <alignment horizontal="center" vertical="center"/>
    </xf>
    <xf numFmtId="164" fontId="60" fillId="0" borderId="1" xfId="0" applyNumberFormat="1" applyFont="1" applyFill="1" applyBorder="1" applyAlignment="1">
      <alignment horizontal="center" vertical="center"/>
    </xf>
    <xf numFmtId="1" fontId="30" fillId="0" borderId="34" xfId="0" applyNumberFormat="1" applyFont="1" applyFill="1" applyBorder="1" applyAlignment="1">
      <alignment horizontal="center"/>
    </xf>
    <xf numFmtId="164" fontId="30" fillId="34" borderId="44" xfId="0" applyNumberFormat="1" applyFont="1" applyFill="1" applyBorder="1" applyAlignment="1">
      <alignment horizontal="center"/>
    </xf>
    <xf numFmtId="168" fontId="30" fillId="34" borderId="31" xfId="0" applyNumberFormat="1" applyFont="1" applyFill="1" applyBorder="1" applyAlignment="1">
      <alignment horizontal="center"/>
    </xf>
    <xf numFmtId="168" fontId="30" fillId="0" borderId="35" xfId="0" applyNumberFormat="1" applyFont="1" applyFill="1" applyBorder="1" applyAlignment="1">
      <alignment horizontal="center"/>
    </xf>
    <xf numFmtId="168" fontId="30" fillId="34" borderId="35" xfId="0" applyNumberFormat="1" applyFont="1" applyFill="1" applyBorder="1" applyAlignment="1">
      <alignment horizontal="center"/>
    </xf>
    <xf numFmtId="164" fontId="60" fillId="34" borderId="34" xfId="0" applyNumberFormat="1" applyFont="1" applyFill="1" applyBorder="1" applyAlignment="1">
      <alignment horizontal="center"/>
    </xf>
    <xf numFmtId="164" fontId="60" fillId="0" borderId="36" xfId="0" applyNumberFormat="1" applyFont="1" applyFill="1" applyBorder="1" applyAlignment="1">
      <alignment horizontal="center"/>
    </xf>
    <xf numFmtId="164" fontId="60" fillId="34" borderId="36" xfId="0" applyNumberFormat="1" applyFont="1" applyFill="1" applyBorder="1" applyAlignment="1">
      <alignment horizontal="center"/>
    </xf>
    <xf numFmtId="2" fontId="34" fillId="38" borderId="4" xfId="0" applyNumberFormat="1" applyFont="1" applyFill="1" applyBorder="1" applyAlignment="1">
      <alignment horizontal="center"/>
    </xf>
    <xf numFmtId="166" fontId="31" fillId="34" borderId="41" xfId="0" applyNumberFormat="1" applyFont="1" applyFill="1" applyBorder="1" applyAlignment="1">
      <alignment horizontal="center"/>
    </xf>
    <xf numFmtId="1" fontId="31" fillId="34" borderId="41" xfId="0" applyNumberFormat="1" applyFont="1" applyFill="1" applyBorder="1" applyAlignment="1">
      <alignment horizontal="center"/>
    </xf>
    <xf numFmtId="0" fontId="30" fillId="34" borderId="44" xfId="0" applyFont="1" applyFill="1" applyBorder="1" applyAlignment="1">
      <alignment horizontal="center"/>
    </xf>
    <xf numFmtId="164" fontId="30" fillId="34" borderId="36" xfId="0" applyNumberFormat="1" applyFont="1" applyFill="1" applyBorder="1" applyAlignment="1">
      <alignment horizontal="center"/>
    </xf>
    <xf numFmtId="164" fontId="24" fillId="34" borderId="1" xfId="55" applyNumberFormat="1" applyFill="1" applyBorder="1" applyAlignment="1">
      <alignment horizontal="center" vertical="center"/>
    </xf>
    <xf numFmtId="0" fontId="30" fillId="34" borderId="31" xfId="0" applyNumberFormat="1" applyFont="1" applyFill="1" applyBorder="1" applyAlignment="1">
      <alignment horizontal="center" vertical="center"/>
    </xf>
    <xf numFmtId="0" fontId="30" fillId="0" borderId="35" xfId="0" applyNumberFormat="1" applyFont="1" applyFill="1" applyBorder="1" applyAlignment="1">
      <alignment horizontal="center"/>
    </xf>
    <xf numFmtId="0" fontId="30" fillId="34" borderId="35" xfId="0" applyNumberFormat="1" applyFont="1" applyFill="1" applyBorder="1" applyAlignment="1">
      <alignment horizontal="center" vertical="center"/>
    </xf>
    <xf numFmtId="0" fontId="30" fillId="34" borderId="40" xfId="0" applyNumberFormat="1" applyFont="1" applyFill="1" applyBorder="1" applyAlignment="1">
      <alignment horizontal="center" vertical="center"/>
    </xf>
    <xf numFmtId="0" fontId="30" fillId="0" borderId="26" xfId="0" applyNumberFormat="1" applyFont="1" applyFill="1" applyBorder="1" applyAlignment="1">
      <alignment horizontal="center"/>
    </xf>
    <xf numFmtId="0" fontId="30" fillId="0" borderId="40" xfId="0" applyNumberFormat="1" applyFont="1" applyFill="1" applyBorder="1" applyAlignment="1">
      <alignment horizontal="center"/>
    </xf>
    <xf numFmtId="0" fontId="30" fillId="0" borderId="41" xfId="0" applyFont="1" applyFill="1" applyBorder="1" applyAlignment="1">
      <alignment horizontal="center"/>
    </xf>
    <xf numFmtId="14" fontId="30" fillId="0" borderId="41" xfId="0" applyNumberFormat="1" applyFont="1" applyFill="1" applyBorder="1" applyAlignment="1">
      <alignment horizontal="center"/>
    </xf>
    <xf numFmtId="166" fontId="30" fillId="0" borderId="41" xfId="0" applyNumberFormat="1" applyFont="1" applyFill="1" applyBorder="1" applyAlignment="1">
      <alignment horizontal="center"/>
    </xf>
    <xf numFmtId="1" fontId="30" fillId="0" borderId="41" xfId="0" applyNumberFormat="1" applyFont="1" applyFill="1" applyBorder="1" applyAlignment="1">
      <alignment horizontal="center"/>
    </xf>
    <xf numFmtId="0" fontId="30" fillId="0" borderId="42" xfId="0" applyFont="1" applyFill="1" applyBorder="1" applyAlignment="1">
      <alignment horizontal="center"/>
    </xf>
    <xf numFmtId="0" fontId="30" fillId="0" borderId="43" xfId="0" applyFont="1" applyFill="1" applyBorder="1" applyAlignment="1">
      <alignment horizontal="center"/>
    </xf>
    <xf numFmtId="0" fontId="30" fillId="0" borderId="44" xfId="0" applyFont="1" applyFill="1" applyBorder="1" applyAlignment="1">
      <alignment horizontal="center"/>
    </xf>
    <xf numFmtId="1" fontId="30" fillId="0" borderId="40" xfId="0" applyNumberFormat="1" applyFont="1" applyFill="1" applyBorder="1" applyAlignment="1">
      <alignment horizontal="center"/>
    </xf>
    <xf numFmtId="2" fontId="30" fillId="0" borderId="41" xfId="0" applyNumberFormat="1" applyFont="1" applyFill="1" applyBorder="1" applyAlignment="1">
      <alignment horizontal="center"/>
    </xf>
    <xf numFmtId="1" fontId="30" fillId="0" borderId="42" xfId="0" applyNumberFormat="1" applyFont="1" applyFill="1" applyBorder="1" applyAlignment="1">
      <alignment horizontal="center"/>
    </xf>
    <xf numFmtId="2" fontId="30" fillId="0" borderId="40" xfId="0" applyNumberFormat="1" applyFont="1" applyFill="1" applyBorder="1" applyAlignment="1">
      <alignment horizontal="center"/>
    </xf>
    <xf numFmtId="164" fontId="30" fillId="0" borderId="44" xfId="0" applyNumberFormat="1" applyFont="1" applyFill="1" applyBorder="1" applyAlignment="1">
      <alignment horizontal="center"/>
    </xf>
    <xf numFmtId="168" fontId="30" fillId="0" borderId="40" xfId="0" applyNumberFormat="1" applyFont="1" applyFill="1" applyBorder="1" applyAlignment="1">
      <alignment horizontal="center"/>
    </xf>
    <xf numFmtId="164" fontId="30" fillId="0" borderId="41" xfId="0" applyNumberFormat="1" applyFont="1" applyFill="1" applyBorder="1" applyAlignment="1">
      <alignment horizontal="center" vertical="center"/>
    </xf>
    <xf numFmtId="164" fontId="60" fillId="0" borderId="41" xfId="0" applyNumberFormat="1" applyFont="1" applyFill="1" applyBorder="1" applyAlignment="1">
      <alignment horizontal="center" vertical="center"/>
    </xf>
    <xf numFmtId="0" fontId="22" fillId="28" borderId="23" xfId="53" applyAlignment="1">
      <alignment horizontal="center"/>
    </xf>
    <xf numFmtId="0" fontId="22" fillId="28" borderId="23" xfId="53" applyAlignment="1">
      <alignment horizontal="right"/>
    </xf>
    <xf numFmtId="0" fontId="22" fillId="28" borderId="52" xfId="53" applyBorder="1" applyAlignment="1">
      <alignment horizontal="center"/>
    </xf>
    <xf numFmtId="0" fontId="22" fillId="28" borderId="53" xfId="53" applyBorder="1" applyAlignment="1">
      <alignment horizontal="center"/>
    </xf>
    <xf numFmtId="14" fontId="22" fillId="28" borderId="53" xfId="53" applyNumberFormat="1" applyBorder="1" applyAlignment="1"/>
    <xf numFmtId="0" fontId="22" fillId="28" borderId="53" xfId="53" applyBorder="1" applyAlignment="1"/>
    <xf numFmtId="1" fontId="22" fillId="28" borderId="53" xfId="53" applyNumberFormat="1" applyBorder="1" applyAlignment="1">
      <alignment horizontal="center"/>
    </xf>
    <xf numFmtId="164" fontId="22" fillId="28" borderId="53" xfId="53" applyNumberFormat="1" applyBorder="1" applyAlignment="1">
      <alignment horizontal="center"/>
    </xf>
    <xf numFmtId="164" fontId="22" fillId="28" borderId="54" xfId="53" applyNumberFormat="1" applyBorder="1" applyAlignment="1">
      <alignment horizontal="center"/>
    </xf>
    <xf numFmtId="0" fontId="22" fillId="28" borderId="55" xfId="53" applyBorder="1" applyAlignment="1">
      <alignment horizontal="center"/>
    </xf>
    <xf numFmtId="0" fontId="22" fillId="28" borderId="56" xfId="53" applyBorder="1" applyAlignment="1">
      <alignment horizontal="center"/>
    </xf>
    <xf numFmtId="14" fontId="22" fillId="28" borderId="56" xfId="53" applyNumberFormat="1" applyBorder="1" applyAlignment="1"/>
    <xf numFmtId="0" fontId="22" fillId="28" borderId="56" xfId="53" applyBorder="1" applyAlignment="1"/>
    <xf numFmtId="0" fontId="22" fillId="28" borderId="58" xfId="53" applyBorder="1" applyAlignment="1">
      <alignment horizontal="center"/>
    </xf>
    <xf numFmtId="14" fontId="22" fillId="28" borderId="52" xfId="53" applyNumberFormat="1" applyBorder="1" applyAlignment="1">
      <alignment horizontal="center"/>
    </xf>
    <xf numFmtId="1" fontId="22" fillId="28" borderId="54" xfId="53" applyNumberFormat="1" applyBorder="1" applyAlignment="1">
      <alignment horizontal="center"/>
    </xf>
    <xf numFmtId="164" fontId="22" fillId="28" borderId="60" xfId="53" applyNumberFormat="1" applyBorder="1" applyAlignment="1">
      <alignment horizontal="center"/>
    </xf>
    <xf numFmtId="1" fontId="22" fillId="28" borderId="52" xfId="53" applyNumberFormat="1" applyBorder="1" applyAlignment="1">
      <alignment horizontal="center" vertical="center"/>
    </xf>
    <xf numFmtId="1" fontId="22" fillId="28" borderId="54" xfId="53" applyNumberFormat="1" applyBorder="1" applyAlignment="1">
      <alignment horizontal="center" vertical="center"/>
    </xf>
    <xf numFmtId="0" fontId="22" fillId="28" borderId="62" xfId="53" applyBorder="1" applyAlignment="1">
      <alignment horizontal="center"/>
    </xf>
    <xf numFmtId="0" fontId="22" fillId="28" borderId="63" xfId="53" applyBorder="1" applyAlignment="1">
      <alignment horizontal="center"/>
    </xf>
    <xf numFmtId="14" fontId="22" fillId="28" borderId="63" xfId="53" applyNumberFormat="1" applyBorder="1" applyAlignment="1"/>
    <xf numFmtId="0" fontId="22" fillId="28" borderId="63" xfId="53" applyBorder="1" applyAlignment="1"/>
    <xf numFmtId="0" fontId="22" fillId="28" borderId="64" xfId="53" applyBorder="1" applyAlignment="1">
      <alignment horizontal="center"/>
    </xf>
    <xf numFmtId="14" fontId="22" fillId="28" borderId="62" xfId="53" applyNumberFormat="1" applyBorder="1" applyAlignment="1">
      <alignment horizontal="center"/>
    </xf>
    <xf numFmtId="1" fontId="22" fillId="28" borderId="63" xfId="53" applyNumberFormat="1" applyBorder="1" applyAlignment="1">
      <alignment horizontal="center"/>
    </xf>
    <xf numFmtId="1" fontId="22" fillId="28" borderId="65" xfId="53" applyNumberFormat="1" applyBorder="1" applyAlignment="1">
      <alignment horizontal="center"/>
    </xf>
    <xf numFmtId="1" fontId="22" fillId="28" borderId="62" xfId="53" applyNumberFormat="1" applyBorder="1" applyAlignment="1">
      <alignment horizontal="center" vertical="center"/>
    </xf>
    <xf numFmtId="1" fontId="22" fillId="28" borderId="65" xfId="53" applyNumberFormat="1" applyBorder="1" applyAlignment="1">
      <alignment horizontal="center" vertical="center"/>
    </xf>
    <xf numFmtId="164" fontId="22" fillId="28" borderId="66" xfId="53" applyNumberFormat="1" applyBorder="1" applyAlignment="1">
      <alignment horizontal="center"/>
    </xf>
    <xf numFmtId="164" fontId="22" fillId="28" borderId="63" xfId="53" applyNumberFormat="1" applyBorder="1" applyAlignment="1">
      <alignment horizontal="center"/>
    </xf>
    <xf numFmtId="164" fontId="22" fillId="28" borderId="65" xfId="53" applyNumberFormat="1" applyBorder="1" applyAlignment="1">
      <alignment horizontal="center"/>
    </xf>
    <xf numFmtId="0" fontId="22" fillId="34" borderId="68" xfId="53" applyFill="1" applyBorder="1" applyAlignment="1">
      <alignment horizontal="center"/>
    </xf>
    <xf numFmtId="0" fontId="22" fillId="34" borderId="69" xfId="53" applyFill="1" applyBorder="1" applyAlignment="1">
      <alignment horizontal="center"/>
    </xf>
    <xf numFmtId="14" fontId="22" fillId="34" borderId="67" xfId="53" applyNumberFormat="1" applyFill="1" applyBorder="1" applyAlignment="1">
      <alignment horizontal="center"/>
    </xf>
    <xf numFmtId="1" fontId="22" fillId="34" borderId="68" xfId="53" applyNumberFormat="1" applyFill="1" applyBorder="1" applyAlignment="1">
      <alignment horizontal="center"/>
    </xf>
    <xf numFmtId="1" fontId="22" fillId="34" borderId="70" xfId="53" applyNumberFormat="1" applyFill="1" applyBorder="1" applyAlignment="1">
      <alignment horizontal="center"/>
    </xf>
    <xf numFmtId="1" fontId="22" fillId="34" borderId="67" xfId="53" applyNumberFormat="1" applyFill="1" applyBorder="1" applyAlignment="1">
      <alignment horizontal="center" vertical="center"/>
    </xf>
    <xf numFmtId="1" fontId="22" fillId="34" borderId="70" xfId="53" applyNumberFormat="1" applyFill="1" applyBorder="1" applyAlignment="1">
      <alignment horizontal="center" vertical="center"/>
    </xf>
    <xf numFmtId="164" fontId="22" fillId="34" borderId="71" xfId="53" applyNumberFormat="1" applyFill="1" applyBorder="1" applyAlignment="1">
      <alignment horizontal="center"/>
    </xf>
    <xf numFmtId="164" fontId="22" fillId="34" borderId="68" xfId="53" applyNumberFormat="1" applyFill="1" applyBorder="1" applyAlignment="1">
      <alignment horizontal="center"/>
    </xf>
    <xf numFmtId="164" fontId="22" fillId="34" borderId="70" xfId="53" applyNumberFormat="1" applyFill="1" applyBorder="1" applyAlignment="1">
      <alignment horizontal="center"/>
    </xf>
    <xf numFmtId="0" fontId="30" fillId="34" borderId="72" xfId="0" applyNumberFormat="1" applyFont="1" applyFill="1" applyBorder="1" applyAlignment="1">
      <alignment horizontal="center" vertical="center"/>
    </xf>
    <xf numFmtId="0" fontId="30" fillId="34" borderId="73" xfId="0" applyFont="1" applyFill="1" applyBorder="1" applyAlignment="1">
      <alignment horizontal="center"/>
    </xf>
    <xf numFmtId="14" fontId="30" fillId="34" borderId="73" xfId="0" applyNumberFormat="1" applyFont="1" applyFill="1" applyBorder="1" applyAlignment="1">
      <alignment horizontal="center"/>
    </xf>
    <xf numFmtId="166" fontId="31" fillId="34" borderId="73" xfId="0" applyNumberFormat="1" applyFont="1" applyFill="1" applyBorder="1" applyAlignment="1">
      <alignment horizontal="center"/>
    </xf>
    <xf numFmtId="1" fontId="31" fillId="34" borderId="73" xfId="0" applyNumberFormat="1" applyFont="1" applyFill="1" applyBorder="1" applyAlignment="1">
      <alignment horizontal="center"/>
    </xf>
    <xf numFmtId="0" fontId="30" fillId="34" borderId="74" xfId="0" applyFont="1" applyFill="1" applyBorder="1" applyAlignment="1">
      <alignment horizontal="center"/>
    </xf>
    <xf numFmtId="0" fontId="30" fillId="34" borderId="75" xfId="0" applyFont="1" applyFill="1" applyBorder="1" applyAlignment="1">
      <alignment horizontal="center"/>
    </xf>
    <xf numFmtId="0" fontId="30" fillId="34" borderId="76" xfId="0" applyFont="1" applyFill="1" applyBorder="1" applyAlignment="1">
      <alignment horizontal="center"/>
    </xf>
    <xf numFmtId="1" fontId="30" fillId="34" borderId="72" xfId="0" applyNumberFormat="1" applyFont="1" applyFill="1" applyBorder="1" applyAlignment="1">
      <alignment horizontal="center"/>
    </xf>
    <xf numFmtId="2" fontId="30" fillId="34" borderId="73" xfId="0" applyNumberFormat="1" applyFont="1" applyFill="1" applyBorder="1" applyAlignment="1">
      <alignment horizontal="center"/>
    </xf>
    <xf numFmtId="1" fontId="30" fillId="34" borderId="73" xfId="0" applyNumberFormat="1" applyFont="1" applyFill="1" applyBorder="1" applyAlignment="1">
      <alignment horizontal="center"/>
    </xf>
    <xf numFmtId="1" fontId="30" fillId="34" borderId="74" xfId="0" applyNumberFormat="1" applyFont="1" applyFill="1" applyBorder="1" applyAlignment="1">
      <alignment horizontal="center"/>
    </xf>
    <xf numFmtId="2" fontId="30" fillId="34" borderId="72" xfId="0" applyNumberFormat="1" applyFont="1" applyFill="1" applyBorder="1" applyAlignment="1">
      <alignment horizontal="center"/>
    </xf>
    <xf numFmtId="164" fontId="30" fillId="34" borderId="76" xfId="0" applyNumberFormat="1" applyFont="1" applyFill="1" applyBorder="1" applyAlignment="1">
      <alignment horizontal="center"/>
    </xf>
    <xf numFmtId="168" fontId="30" fillId="34" borderId="72" xfId="0" applyNumberFormat="1" applyFont="1" applyFill="1" applyBorder="1" applyAlignment="1">
      <alignment horizontal="center"/>
    </xf>
    <xf numFmtId="164" fontId="30" fillId="34" borderId="73" xfId="0" applyNumberFormat="1" applyFont="1" applyFill="1" applyBorder="1" applyAlignment="1">
      <alignment horizontal="center" vertical="center"/>
    </xf>
    <xf numFmtId="164" fontId="60" fillId="34" borderId="73" xfId="0" applyNumberFormat="1" applyFont="1" applyFill="1" applyBorder="1" applyAlignment="1">
      <alignment horizontal="center" vertical="center"/>
    </xf>
    <xf numFmtId="2" fontId="22" fillId="28" borderId="53" xfId="53" applyNumberFormat="1" applyBorder="1" applyAlignment="1">
      <alignment horizontal="center"/>
    </xf>
    <xf numFmtId="2" fontId="22" fillId="28" borderId="56" xfId="53" applyNumberFormat="1" applyBorder="1" applyAlignment="1">
      <alignment horizontal="center"/>
    </xf>
    <xf numFmtId="0" fontId="22" fillId="28" borderId="58" xfId="53" applyBorder="1" applyAlignment="1"/>
    <xf numFmtId="0" fontId="22" fillId="28" borderId="59" xfId="53" applyBorder="1" applyAlignment="1"/>
    <xf numFmtId="0" fontId="22" fillId="28" borderId="60" xfId="53" applyBorder="1" applyAlignment="1"/>
    <xf numFmtId="0" fontId="22" fillId="28" borderId="61" xfId="53" applyBorder="1" applyAlignment="1"/>
    <xf numFmtId="0" fontId="22" fillId="28" borderId="54" xfId="53" applyBorder="1" applyAlignment="1"/>
    <xf numFmtId="0" fontId="22" fillId="28" borderId="57" xfId="53" applyBorder="1" applyAlignment="1"/>
    <xf numFmtId="0" fontId="22" fillId="28" borderId="52" xfId="53" applyBorder="1" applyAlignment="1"/>
    <xf numFmtId="0" fontId="22" fillId="28" borderId="55" xfId="53" applyBorder="1" applyAlignment="1"/>
    <xf numFmtId="14" fontId="22" fillId="28" borderId="55" xfId="53" applyNumberFormat="1" applyBorder="1" applyAlignment="1"/>
    <xf numFmtId="2" fontId="22" fillId="28" borderId="54" xfId="53" applyNumberFormat="1" applyBorder="1" applyAlignment="1">
      <alignment horizontal="center"/>
    </xf>
    <xf numFmtId="2" fontId="22" fillId="28" borderId="57" xfId="53" applyNumberFormat="1" applyBorder="1" applyAlignment="1">
      <alignment horizontal="center"/>
    </xf>
    <xf numFmtId="0" fontId="30" fillId="34" borderId="67" xfId="53" applyFont="1" applyFill="1" applyBorder="1" applyAlignment="1">
      <alignment horizontal="center"/>
    </xf>
    <xf numFmtId="0" fontId="30" fillId="34" borderId="68" xfId="53" applyFont="1" applyFill="1" applyBorder="1" applyAlignment="1">
      <alignment horizontal="center"/>
    </xf>
    <xf numFmtId="14" fontId="30" fillId="34" borderId="68" xfId="53" applyNumberFormat="1" applyFont="1" applyFill="1" applyBorder="1" applyAlignment="1">
      <alignment horizontal="center"/>
    </xf>
    <xf numFmtId="164" fontId="6" fillId="34" borderId="73" xfId="55" applyNumberFormat="1" applyFont="1" applyFill="1" applyBorder="1" applyAlignment="1">
      <alignment horizontal="center" vertical="center"/>
    </xf>
    <xf numFmtId="0" fontId="34" fillId="35" borderId="4" xfId="0" applyFont="1" applyFill="1" applyBorder="1" applyAlignment="1">
      <alignment horizontal="center"/>
    </xf>
    <xf numFmtId="0" fontId="34" fillId="35" borderId="6" xfId="0" applyFont="1" applyFill="1" applyBorder="1" applyAlignment="1">
      <alignment horizontal="center"/>
    </xf>
    <xf numFmtId="0" fontId="34" fillId="35" borderId="45" xfId="0" applyFont="1" applyFill="1" applyBorder="1" applyAlignment="1">
      <alignment horizontal="center"/>
    </xf>
    <xf numFmtId="0" fontId="34" fillId="35" borderId="9" xfId="0" applyFont="1" applyFill="1" applyBorder="1" applyAlignment="1">
      <alignment horizontal="center"/>
    </xf>
    <xf numFmtId="164" fontId="60" fillId="34" borderId="46" xfId="0" applyNumberFormat="1" applyFont="1" applyFill="1" applyBorder="1" applyAlignment="1">
      <alignment horizontal="center"/>
    </xf>
    <xf numFmtId="164" fontId="60" fillId="34" borderId="47" xfId="0" applyNumberFormat="1" applyFont="1" applyFill="1" applyBorder="1" applyAlignment="1">
      <alignment horizontal="center"/>
    </xf>
    <xf numFmtId="164" fontId="60" fillId="0" borderId="48" xfId="0" applyNumberFormat="1" applyFont="1" applyFill="1" applyBorder="1" applyAlignment="1">
      <alignment horizontal="center"/>
    </xf>
    <xf numFmtId="164" fontId="60" fillId="0" borderId="49" xfId="0" applyNumberFormat="1" applyFont="1" applyFill="1" applyBorder="1" applyAlignment="1">
      <alignment horizontal="center"/>
    </xf>
    <xf numFmtId="164" fontId="60" fillId="34" borderId="48" xfId="0" applyNumberFormat="1" applyFont="1" applyFill="1" applyBorder="1" applyAlignment="1">
      <alignment horizontal="center"/>
    </xf>
    <xf numFmtId="164" fontId="60" fillId="34" borderId="49" xfId="0" applyNumberFormat="1" applyFont="1" applyFill="1" applyBorder="1" applyAlignment="1">
      <alignment horizontal="center"/>
    </xf>
    <xf numFmtId="164" fontId="60" fillId="34" borderId="15" xfId="0" applyNumberFormat="1" applyFont="1" applyFill="1" applyBorder="1" applyAlignment="1">
      <alignment horizontal="center"/>
    </xf>
    <xf numFmtId="164" fontId="60" fillId="34" borderId="25" xfId="0" applyNumberFormat="1" applyFont="1" applyFill="1" applyBorder="1" applyAlignment="1">
      <alignment horizontal="center"/>
    </xf>
    <xf numFmtId="164" fontId="60" fillId="0" borderId="50" xfId="0" applyNumberFormat="1" applyFont="1" applyFill="1" applyBorder="1" applyAlignment="1">
      <alignment horizontal="center"/>
    </xf>
    <xf numFmtId="164" fontId="60" fillId="0" borderId="51" xfId="0" applyNumberFormat="1" applyFont="1" applyFill="1" applyBorder="1" applyAlignment="1">
      <alignment horizontal="center"/>
    </xf>
    <xf numFmtId="0" fontId="22" fillId="28" borderId="52" xfId="53" applyBorder="1" applyAlignment="1">
      <alignment horizontal="center"/>
    </xf>
    <xf numFmtId="0" fontId="22" fillId="28" borderId="54" xfId="53" applyBorder="1" applyAlignment="1">
      <alignment horizontal="center"/>
    </xf>
    <xf numFmtId="0" fontId="22" fillId="28" borderId="55" xfId="53" applyBorder="1" applyAlignment="1">
      <alignment horizontal="center"/>
    </xf>
    <xf numFmtId="0" fontId="22" fillId="28" borderId="57" xfId="53" applyBorder="1" applyAlignment="1">
      <alignment horizontal="center"/>
    </xf>
  </cellXfs>
  <cellStyles count="106">
    <cellStyle name="20% - Accent1" xfId="73" builtinId="30" customBuiltin="1"/>
    <cellStyle name="20% - Accent1 2" xfId="1"/>
    <cellStyle name="20% - Accent2" xfId="77" builtinId="34" customBuiltin="1"/>
    <cellStyle name="20% - Accent2 2" xfId="2"/>
    <cellStyle name="20% - Accent3" xfId="81" builtinId="38" customBuiltin="1"/>
    <cellStyle name="20% - Accent3 2" xfId="3"/>
    <cellStyle name="20% - Accent4" xfId="85" builtinId="42" customBuiltin="1"/>
    <cellStyle name="20% - Accent4 2" xfId="4"/>
    <cellStyle name="20% - Accent5" xfId="89" builtinId="46" customBuiltin="1"/>
    <cellStyle name="20% - Accent5 2" xfId="5"/>
    <cellStyle name="20% - Accent6" xfId="93" builtinId="50" customBuiltin="1"/>
    <cellStyle name="20% - Accent6 2" xfId="6"/>
    <cellStyle name="40% - Accent1" xfId="74" builtinId="31" customBuiltin="1"/>
    <cellStyle name="40% - Accent1 2" xfId="7"/>
    <cellStyle name="40% - Accent2" xfId="78" builtinId="35" customBuiltin="1"/>
    <cellStyle name="40% - Accent2 2" xfId="8"/>
    <cellStyle name="40% - Accent3" xfId="82" builtinId="39" customBuiltin="1"/>
    <cellStyle name="40% - Accent3 2" xfId="9"/>
    <cellStyle name="40% - Accent4" xfId="86" builtinId="43" customBuiltin="1"/>
    <cellStyle name="40% - Accent4 2" xfId="10"/>
    <cellStyle name="40% - Accent5" xfId="90" builtinId="47" customBuiltin="1"/>
    <cellStyle name="40% - Accent5 2" xfId="11"/>
    <cellStyle name="40% - Accent6" xfId="94" builtinId="51" customBuiltin="1"/>
    <cellStyle name="40% - Accent6 2" xfId="12"/>
    <cellStyle name="60% - Accent1" xfId="75" builtinId="32" customBuiltin="1"/>
    <cellStyle name="60% - Accent1 2" xfId="13"/>
    <cellStyle name="60% - Accent2" xfId="79" builtinId="36" customBuiltin="1"/>
    <cellStyle name="60% - Accent2 2" xfId="14"/>
    <cellStyle name="60% - Accent3" xfId="83" builtinId="40" customBuiltin="1"/>
    <cellStyle name="60% - Accent3 2" xfId="15"/>
    <cellStyle name="60% - Accent4" xfId="87" builtinId="44" customBuiltin="1"/>
    <cellStyle name="60% - Accent4 2" xfId="16"/>
    <cellStyle name="60% - Accent5" xfId="91" builtinId="48" customBuiltin="1"/>
    <cellStyle name="60% - Accent5 2" xfId="17"/>
    <cellStyle name="60% - Accent6" xfId="95" builtinId="52" customBuiltin="1"/>
    <cellStyle name="60% - Accent6 2" xfId="18"/>
    <cellStyle name="Accent1" xfId="72" builtinId="29" customBuiltin="1"/>
    <cellStyle name="Accent1 2" xfId="19"/>
    <cellStyle name="Accent2" xfId="76" builtinId="33" customBuiltin="1"/>
    <cellStyle name="Accent2 2" xfId="20"/>
    <cellStyle name="Accent3" xfId="80" builtinId="37" customBuiltin="1"/>
    <cellStyle name="Accent3 2" xfId="21"/>
    <cellStyle name="Accent4" xfId="84" builtinId="41" customBuiltin="1"/>
    <cellStyle name="Accent4 2" xfId="22"/>
    <cellStyle name="Accent5" xfId="88" builtinId="45" customBuiltin="1"/>
    <cellStyle name="Accent5 2" xfId="23"/>
    <cellStyle name="Accent6" xfId="92" builtinId="49" customBuiltin="1"/>
    <cellStyle name="Accent6 2" xfId="24"/>
    <cellStyle name="Bad" xfId="25" builtinId="27" customBuiltin="1"/>
    <cellStyle name="Bad 2" xfId="26"/>
    <cellStyle name="Calculation" xfId="65" builtinId="22" customBuiltin="1"/>
    <cellStyle name="Calculation 2" xfId="27"/>
    <cellStyle name="Check Cell" xfId="67" builtinId="23" customBuiltin="1"/>
    <cellStyle name="Check Cell 2" xfId="28"/>
    <cellStyle name="Currency 2" xfId="29"/>
    <cellStyle name="Explanatory Text" xfId="70" builtinId="53" customBuiltin="1"/>
    <cellStyle name="Explanatory Text 2" xfId="30"/>
    <cellStyle name="Good" xfId="61" builtinId="26" customBuiltin="1"/>
    <cellStyle name="Good 2" xfId="31"/>
    <cellStyle name="Heading 1" xfId="57" builtinId="16" customBuiltin="1"/>
    <cellStyle name="Heading 1 2" xfId="32"/>
    <cellStyle name="Heading 2" xfId="58" builtinId="17" customBuiltin="1"/>
    <cellStyle name="Heading 2 2" xfId="33"/>
    <cellStyle name="Heading 3" xfId="59" builtinId="18" customBuiltin="1"/>
    <cellStyle name="Heading 3 2" xfId="34"/>
    <cellStyle name="Heading 4" xfId="60" builtinId="19" customBuiltin="1"/>
    <cellStyle name="Heading 4 2" xfId="35"/>
    <cellStyle name="Input" xfId="63" builtinId="20" customBuiltin="1"/>
    <cellStyle name="Input 2" xfId="36"/>
    <cellStyle name="Linked Cell" xfId="66" builtinId="24" customBuiltin="1"/>
    <cellStyle name="Linked Cell 2" xfId="37"/>
    <cellStyle name="Neutral" xfId="62" builtinId="28" customBuiltin="1"/>
    <cellStyle name="Neutral 2" xfId="38"/>
    <cellStyle name="Normal" xfId="0" builtinId="0"/>
    <cellStyle name="Normal 2" xfId="39"/>
    <cellStyle name="Normal 2 2" xfId="40"/>
    <cellStyle name="Normal 2 2 2" xfId="41"/>
    <cellStyle name="Normal 2 2 3" xfId="42"/>
    <cellStyle name="Normal 2 2 4" xfId="43"/>
    <cellStyle name="Normal 2 2 5" xfId="100"/>
    <cellStyle name="Normal 2 3" xfId="44"/>
    <cellStyle name="Normal 2 3 2" xfId="101"/>
    <cellStyle name="Normal 2 4" xfId="45"/>
    <cellStyle name="Normal 2 5" xfId="46"/>
    <cellStyle name="Normal 3" xfId="47"/>
    <cellStyle name="Normal 3 2" xfId="48"/>
    <cellStyle name="Normal 3 3" xfId="96"/>
    <cellStyle name="Normal 4" xfId="49"/>
    <cellStyle name="Normal 4 2" xfId="97"/>
    <cellStyle name="Normal 5" xfId="98"/>
    <cellStyle name="Normal 5 2" xfId="102"/>
    <cellStyle name="Normal 6" xfId="103"/>
    <cellStyle name="Normal 7" xfId="99"/>
    <cellStyle name="Normal 8" xfId="50"/>
    <cellStyle name="Normal 8 2" xfId="104"/>
    <cellStyle name="Note" xfId="69" builtinId="10" customBuiltin="1"/>
    <cellStyle name="Note 2" xfId="51"/>
    <cellStyle name="Note 3" xfId="52"/>
    <cellStyle name="Output" xfId="64" builtinId="21" customBuiltin="1"/>
    <cellStyle name="Output 2" xfId="53"/>
    <cellStyle name="Title" xfId="56" builtinId="15" customBuiltin="1"/>
    <cellStyle name="Title 2" xfId="105"/>
    <cellStyle name="Total" xfId="71" builtinId="25" customBuiltin="1"/>
    <cellStyle name="Total 2" xfId="54"/>
    <cellStyle name="Warning Text" xfId="68" builtinId="11" customBuiltin="1"/>
    <cellStyle name="Warning Text 2" xfId="55"/>
  </cellStyles>
  <dxfs count="95"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  <dxf>
      <font>
        <color theme="5" tint="0.59996337778862885"/>
      </font>
      <fill>
        <patternFill>
          <bgColor theme="5" tint="0.79998168889431442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image" Target="../media/image4.pn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image" Target="../media/image5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1571084864391953"/>
          <c:y val="4.6510498687664041E-2"/>
          <c:w val="0.8157265966754158"/>
          <c:h val="0.84564206036745404"/>
        </c:manualLayout>
      </c:layout>
      <c:scatterChart>
        <c:scatterStyle val="lineMarker"/>
        <c:ser>
          <c:idx val="46"/>
          <c:order val="0"/>
          <c:tx>
            <c:strRef>
              <c:f>'Data Summary'!$C$25</c:f>
              <c:strCache>
                <c:ptCount val="1"/>
                <c:pt idx="0">
                  <c:v>WSW-1</c:v>
                </c:pt>
              </c:strCache>
            </c:strRef>
          </c:tx>
          <c:spPr>
            <a:ln>
              <a:solidFill>
                <a:schemeClr val="accent2"/>
              </a:solidFill>
            </a:ln>
          </c:spPr>
          <c:marker>
            <c:symbol val="square"/>
            <c:size val="5"/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xVal>
            <c:numRef>
              <c:f>'Data Summary'!$U$24:$W$24</c:f>
              <c:numCache>
                <c:formatCode>0.00</c:formatCode>
                <c:ptCount val="3"/>
                <c:pt idx="0">
                  <c:v>1</c:v>
                </c:pt>
                <c:pt idx="1">
                  <c:v>0.5</c:v>
                </c:pt>
                <c:pt idx="2">
                  <c:v>0.33333333333333331</c:v>
                </c:pt>
              </c:numCache>
            </c:numRef>
          </c:xVal>
          <c:yVal>
            <c:numRef>
              <c:f>'Data Summary'!$U$25:$W$25</c:f>
              <c:numCache>
                <c:formatCode>0.0</c:formatCode>
                <c:ptCount val="3"/>
                <c:pt idx="0">
                  <c:v>-61.8</c:v>
                </c:pt>
              </c:numCache>
            </c:numRef>
          </c:yVal>
        </c:ser>
        <c:ser>
          <c:idx val="0"/>
          <c:order val="1"/>
          <c:tx>
            <c:strRef>
              <c:f>'Data Summary'!$C$26</c:f>
              <c:strCache>
                <c:ptCount val="1"/>
                <c:pt idx="0">
                  <c:v>Williams Shallow</c:v>
                </c:pt>
              </c:strCache>
            </c:strRef>
          </c:tx>
          <c:spPr>
            <a:ln>
              <a:solidFill>
                <a:schemeClr val="accent3"/>
              </a:solidFill>
            </a:ln>
          </c:spPr>
          <c:marker>
            <c:symbol val="triangle"/>
            <c:size val="7"/>
            <c:spPr>
              <a:solidFill>
                <a:schemeClr val="accent3"/>
              </a:solidFill>
              <a:ln>
                <a:noFill/>
              </a:ln>
            </c:spPr>
          </c:marker>
          <c:xVal>
            <c:numRef>
              <c:f>'Data Summary'!$U$24:$W$24</c:f>
              <c:numCache>
                <c:formatCode>0.00</c:formatCode>
                <c:ptCount val="3"/>
                <c:pt idx="0">
                  <c:v>1</c:v>
                </c:pt>
                <c:pt idx="1">
                  <c:v>0.5</c:v>
                </c:pt>
                <c:pt idx="2">
                  <c:v>0.33333333333333331</c:v>
                </c:pt>
              </c:numCache>
            </c:numRef>
          </c:xVal>
          <c:yVal>
            <c:numRef>
              <c:f>'Data Summary'!$U$26:$W$26</c:f>
              <c:numCache>
                <c:formatCode>0.0</c:formatCode>
                <c:ptCount val="3"/>
              </c:numCache>
            </c:numRef>
          </c:yVal>
        </c:ser>
        <c:ser>
          <c:idx val="1"/>
          <c:order val="2"/>
          <c:tx>
            <c:strRef>
              <c:f>'Data Summary'!$C$27</c:f>
              <c:strCache>
                <c:ptCount val="1"/>
                <c:pt idx="0">
                  <c:v>Michaels</c:v>
                </c:pt>
              </c:strCache>
            </c:strRef>
          </c:tx>
          <c:xVal>
            <c:numRef>
              <c:f>'Data Summary'!$U$24:$W$24</c:f>
              <c:numCache>
                <c:formatCode>0.00</c:formatCode>
                <c:ptCount val="3"/>
                <c:pt idx="0">
                  <c:v>1</c:v>
                </c:pt>
                <c:pt idx="1">
                  <c:v>0.5</c:v>
                </c:pt>
                <c:pt idx="2">
                  <c:v>0.33333333333333331</c:v>
                </c:pt>
              </c:numCache>
            </c:numRef>
          </c:xVal>
          <c:yVal>
            <c:numRef>
              <c:f>'Data Summary'!$U$27:$W$27</c:f>
              <c:numCache>
                <c:formatCode>0.0</c:formatCode>
                <c:ptCount val="3"/>
              </c:numCache>
            </c:numRef>
          </c:yVal>
        </c:ser>
        <c:ser>
          <c:idx val="2"/>
          <c:order val="3"/>
          <c:tx>
            <c:strRef>
              <c:f>'Data Summary'!$C$28</c:f>
              <c:strCache>
                <c:ptCount val="1"/>
                <c:pt idx="0">
                  <c:v>William Deep</c:v>
                </c:pt>
              </c:strCache>
            </c:strRef>
          </c:tx>
          <c:xVal>
            <c:numRef>
              <c:f>'Data Summary'!$U$24:$W$24</c:f>
              <c:numCache>
                <c:formatCode>0.00</c:formatCode>
                <c:ptCount val="3"/>
                <c:pt idx="0">
                  <c:v>1</c:v>
                </c:pt>
                <c:pt idx="1">
                  <c:v>0.5</c:v>
                </c:pt>
                <c:pt idx="2">
                  <c:v>0.33333333333333331</c:v>
                </c:pt>
              </c:numCache>
            </c:numRef>
          </c:xVal>
          <c:yVal>
            <c:numRef>
              <c:f>'Data Summary'!$U$28:$W$28</c:f>
              <c:numCache>
                <c:formatCode>0.0</c:formatCode>
                <c:ptCount val="3"/>
                <c:pt idx="0">
                  <c:v>-73.7</c:v>
                </c:pt>
              </c:numCache>
            </c:numRef>
          </c:yVal>
        </c:ser>
        <c:ser>
          <c:idx val="3"/>
          <c:order val="4"/>
          <c:tx>
            <c:strRef>
              <c:f>'Data Summary'!$C$29</c:f>
              <c:strCache>
                <c:ptCount val="1"/>
                <c:pt idx="0">
                  <c:v>Nelson</c:v>
                </c:pt>
              </c:strCache>
            </c:strRef>
          </c:tx>
          <c:xVal>
            <c:numRef>
              <c:f>'Data Summary'!$U$24:$W$24</c:f>
              <c:numCache>
                <c:formatCode>0.00</c:formatCode>
                <c:ptCount val="3"/>
                <c:pt idx="0">
                  <c:v>1</c:v>
                </c:pt>
                <c:pt idx="1">
                  <c:v>0.5</c:v>
                </c:pt>
                <c:pt idx="2">
                  <c:v>0.33333333333333331</c:v>
                </c:pt>
              </c:numCache>
            </c:numRef>
          </c:xVal>
          <c:yVal>
            <c:numRef>
              <c:f>'Data Summary'!$U$29:$W$29</c:f>
              <c:numCache>
                <c:formatCode>0.0</c:formatCode>
                <c:ptCount val="3"/>
                <c:pt idx="0">
                  <c:v>-51.2</c:v>
                </c:pt>
                <c:pt idx="1">
                  <c:v>-31.06</c:v>
                </c:pt>
                <c:pt idx="2">
                  <c:v>-28.7</c:v>
                </c:pt>
              </c:numCache>
            </c:numRef>
          </c:yVal>
        </c:ser>
        <c:ser>
          <c:idx val="4"/>
          <c:order val="5"/>
          <c:tx>
            <c:strRef>
              <c:f>'Data Summary'!$C$30</c:f>
              <c:strCache>
                <c:ptCount val="1"/>
                <c:pt idx="0">
                  <c:v>Nelson Dup.</c:v>
                </c:pt>
              </c:strCache>
            </c:strRef>
          </c:tx>
          <c:xVal>
            <c:numRef>
              <c:f>'Data Summary'!$U$24:$W$24</c:f>
              <c:numCache>
                <c:formatCode>0.00</c:formatCode>
                <c:ptCount val="3"/>
                <c:pt idx="0">
                  <c:v>1</c:v>
                </c:pt>
                <c:pt idx="1">
                  <c:v>0.5</c:v>
                </c:pt>
                <c:pt idx="2">
                  <c:v>0.33333333333333331</c:v>
                </c:pt>
              </c:numCache>
            </c:numRef>
          </c:xVal>
          <c:yVal>
            <c:numRef>
              <c:f>'Data Summary'!$U$30:$W$30</c:f>
              <c:numCache>
                <c:formatCode>0.0</c:formatCode>
                <c:ptCount val="3"/>
                <c:pt idx="0">
                  <c:v>-51.1</c:v>
                </c:pt>
                <c:pt idx="1">
                  <c:v>-31.5</c:v>
                </c:pt>
                <c:pt idx="2">
                  <c:v>-27.27</c:v>
                </c:pt>
              </c:numCache>
            </c:numRef>
          </c:yVal>
        </c:ser>
        <c:ser>
          <c:idx val="5"/>
          <c:order val="6"/>
          <c:tx>
            <c:strRef>
              <c:f>'Data Summary'!$C$31</c:f>
              <c:strCache>
                <c:ptCount val="1"/>
                <c:pt idx="0">
                  <c:v>Michaels #1 Storage Gas</c:v>
                </c:pt>
              </c:strCache>
            </c:strRef>
          </c:tx>
          <c:xVal>
            <c:numRef>
              <c:f>'Data Summary'!$U$24:$W$24</c:f>
              <c:numCache>
                <c:formatCode>0.00</c:formatCode>
                <c:ptCount val="3"/>
                <c:pt idx="0">
                  <c:v>1</c:v>
                </c:pt>
                <c:pt idx="1">
                  <c:v>0.5</c:v>
                </c:pt>
                <c:pt idx="2">
                  <c:v>0.33333333333333331</c:v>
                </c:pt>
              </c:numCache>
            </c:numRef>
          </c:xVal>
          <c:yVal>
            <c:numRef>
              <c:f>'Data Summary'!$U$31:$W$31</c:f>
              <c:numCache>
                <c:formatCode>General</c:formatCode>
                <c:ptCount val="3"/>
                <c:pt idx="0">
                  <c:v>-56.97</c:v>
                </c:pt>
                <c:pt idx="1">
                  <c:v>-35.520000000000003</c:v>
                </c:pt>
                <c:pt idx="2">
                  <c:v>-32.61</c:v>
                </c:pt>
              </c:numCache>
            </c:numRef>
          </c:yVal>
        </c:ser>
        <c:ser>
          <c:idx val="6"/>
          <c:order val="7"/>
          <c:tx>
            <c:strRef>
              <c:f>'Data Summary'!$C$32</c:f>
              <c:strCache>
                <c:ptCount val="1"/>
                <c:pt idx="0">
                  <c:v>Gilliam #3 Storage Gas</c:v>
                </c:pt>
              </c:strCache>
            </c:strRef>
          </c:tx>
          <c:xVal>
            <c:numRef>
              <c:f>'Data Summary'!$U$24:$W$24</c:f>
              <c:numCache>
                <c:formatCode>0.00</c:formatCode>
                <c:ptCount val="3"/>
                <c:pt idx="0">
                  <c:v>1</c:v>
                </c:pt>
                <c:pt idx="1">
                  <c:v>0.5</c:v>
                </c:pt>
                <c:pt idx="2">
                  <c:v>0.33333333333333331</c:v>
                </c:pt>
              </c:numCache>
            </c:numRef>
          </c:xVal>
          <c:yVal>
            <c:numRef>
              <c:f>'Data Summary'!$U$32:$W$32</c:f>
              <c:numCache>
                <c:formatCode>General</c:formatCode>
                <c:ptCount val="3"/>
                <c:pt idx="0">
                  <c:v>-57.02</c:v>
                </c:pt>
                <c:pt idx="1">
                  <c:v>-35.700000000000003</c:v>
                </c:pt>
                <c:pt idx="2">
                  <c:v>-32.770000000000003</c:v>
                </c:pt>
              </c:numCache>
            </c:numRef>
          </c:yVal>
        </c:ser>
        <c:ser>
          <c:idx val="7"/>
          <c:order val="8"/>
          <c:tx>
            <c:strRef>
              <c:f>'Data Summary'!$C$33</c:f>
              <c:strCache>
                <c:ptCount val="1"/>
                <c:pt idx="0">
                  <c:v>WP-D008-1</c:v>
                </c:pt>
              </c:strCache>
            </c:strRef>
          </c:tx>
          <c:errBars>
            <c:errDir val="y"/>
            <c:errBarType val="both"/>
            <c:errValType val="fixedVal"/>
            <c:val val="0.5"/>
            <c:spPr>
              <a:ln w="22225">
                <a:solidFill>
                  <a:schemeClr val="accent2"/>
                </a:solidFill>
              </a:ln>
            </c:spPr>
          </c:errBars>
          <c:xVal>
            <c:numRef>
              <c:f>'Data Summary'!$U$24:$W$24</c:f>
              <c:numCache>
                <c:formatCode>0.00</c:formatCode>
                <c:ptCount val="3"/>
                <c:pt idx="0">
                  <c:v>1</c:v>
                </c:pt>
                <c:pt idx="1">
                  <c:v>0.5</c:v>
                </c:pt>
                <c:pt idx="2">
                  <c:v>0.33333333333333331</c:v>
                </c:pt>
              </c:numCache>
            </c:numRef>
          </c:xVal>
          <c:yVal>
            <c:numRef>
              <c:f>'Data Summary'!$U$33:$W$33</c:f>
              <c:numCache>
                <c:formatCode>0.0</c:formatCode>
                <c:ptCount val="3"/>
                <c:pt idx="0">
                  <c:v>-50.9</c:v>
                </c:pt>
                <c:pt idx="1">
                  <c:v>-32.4</c:v>
                </c:pt>
                <c:pt idx="2">
                  <c:v>-29.7</c:v>
                </c:pt>
              </c:numCache>
            </c:numRef>
          </c:yVal>
        </c:ser>
        <c:dLbls/>
        <c:axId val="76980608"/>
        <c:axId val="76982528"/>
      </c:scatterChart>
      <c:valAx>
        <c:axId val="76980608"/>
        <c:scaling>
          <c:orientation val="minMax"/>
          <c:max val="1"/>
          <c:min val="0.2"/>
        </c:scaling>
        <c:axPos val="b"/>
        <c:majorGridlines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sz="1400" b="1" i="0" u="none" strike="noStrike" baseline="0">
                    <a:solidFill>
                      <a:srgbClr val="000000"/>
                    </a:solidFill>
                    <a:latin typeface="Calibri"/>
                  </a:rPr>
                  <a:t> 1/C</a:t>
                </a:r>
                <a:r>
                  <a:rPr lang="en-US" sz="1400" b="1" i="0" u="none" strike="noStrike" baseline="-25000">
                    <a:solidFill>
                      <a:srgbClr val="000000"/>
                    </a:solidFill>
                    <a:latin typeface="Calibri"/>
                  </a:rPr>
                  <a:t>n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48574081364829397"/>
              <c:y val="0.94981249999999984"/>
            </c:manualLayout>
          </c:layout>
        </c:title>
        <c:numFmt formatCode="0.0" sourceLinked="0"/>
        <c:majorTickMark val="in"/>
        <c:minorTickMark val="in"/>
        <c:tickLblPos val="nextTo"/>
        <c:spPr>
          <a:ln w="22225">
            <a:solidFill>
              <a:srgbClr val="000000"/>
            </a:solidFill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76982528"/>
        <c:crossesAt val="-70"/>
        <c:crossBetween val="midCat"/>
        <c:majorUnit val="0.2"/>
      </c:valAx>
      <c:valAx>
        <c:axId val="76982528"/>
        <c:scaling>
          <c:orientation val="minMax"/>
          <c:max val="-25"/>
          <c:min val="-65"/>
        </c:scaling>
        <c:axPos val="l"/>
        <c:majorGridlines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sz="1400" b="1" i="0" u="none" strike="noStrike" baseline="0">
                    <a:solidFill>
                      <a:srgbClr val="000000"/>
                    </a:solidFill>
                    <a:latin typeface="Symbol"/>
                    <a:cs typeface="Calibri"/>
                  </a:rPr>
                  <a:t>d</a:t>
                </a:r>
                <a:r>
                  <a:rPr lang="en-US" sz="1400" b="1" i="0" u="none" strike="noStrike" baseline="30000">
                    <a:solidFill>
                      <a:srgbClr val="000000"/>
                    </a:solidFill>
                    <a:latin typeface="Calibri"/>
                    <a:cs typeface="Calibri"/>
                  </a:rPr>
                  <a:t>13</a:t>
                </a:r>
                <a:r>
                  <a:rPr lang="en-US" sz="14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 C</a:t>
                </a:r>
                <a:r>
                  <a:rPr lang="en-US" sz="1400" b="1" i="0" u="none" strike="noStrike" baseline="-25000">
                    <a:solidFill>
                      <a:srgbClr val="000000"/>
                    </a:solidFill>
                    <a:latin typeface="Calibri"/>
                    <a:cs typeface="Calibri"/>
                  </a:rPr>
                  <a:t>n</a:t>
                </a:r>
                <a:r>
                  <a:rPr lang="en-US" sz="14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 (‰)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"/>
              <c:y val="0.37916666666666676"/>
            </c:manualLayout>
          </c:layout>
        </c:title>
        <c:numFmt formatCode="#,##0" sourceLinked="0"/>
        <c:majorTickMark val="in"/>
        <c:minorTickMark val="in"/>
        <c:tickLblPos val="nextTo"/>
        <c:spPr>
          <a:ln w="22225">
            <a:solidFill>
              <a:srgbClr val="000000"/>
            </a:solidFill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76980608"/>
        <c:crosses val="autoZero"/>
        <c:crossBetween val="midCat"/>
      </c:valAx>
      <c:spPr>
        <a:ln w="22225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x val="0.13393581975092622"/>
          <c:y val="0.52448179133858264"/>
          <c:w val="0.44611883391119322"/>
          <c:h val="0.35885154199475078"/>
        </c:manualLayout>
      </c:layout>
      <c:spPr>
        <a:solidFill>
          <a:schemeClr val="bg1"/>
        </a:solidFill>
        <a:ln>
          <a:solidFill>
            <a:sysClr val="windowText" lastClr="000000"/>
          </a:solidFill>
        </a:ln>
      </c:spPr>
    </c:legend>
    <c:dispBlanksAs val="span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22" l="0.70000000000000018" r="0.70000000000000018" t="0.75000000000000022" header="0.3000000000000001" footer="0.3000000000000001"/>
    <c:pageSetup orientation="portrait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9570830529458347"/>
          <c:y val="1.9472149912423443E-2"/>
          <c:w val="0.75942845564424677"/>
          <c:h val="0.87416918770760799"/>
        </c:manualLayout>
      </c:layout>
      <c:lineChart>
        <c:grouping val="standard"/>
        <c:ser>
          <c:idx val="2"/>
          <c:order val="0"/>
          <c:tx>
            <c:strRef>
              <c:f>'Data Summary'!$C$11</c:f>
              <c:strCache>
                <c:ptCount val="1"/>
                <c:pt idx="0">
                  <c:v>WSW-1</c:v>
                </c:pt>
              </c:strCache>
            </c:strRef>
          </c:tx>
          <c:spPr>
            <a:ln>
              <a:solidFill>
                <a:schemeClr val="tx2"/>
              </a:solidFill>
            </a:ln>
          </c:spPr>
          <c:marker>
            <c:symbol val="diamond"/>
            <c:size val="7"/>
            <c:spPr>
              <a:solidFill>
                <a:schemeClr val="tx2"/>
              </a:solidFill>
              <a:ln>
                <a:solidFill>
                  <a:schemeClr val="tx2"/>
                </a:solidFill>
              </a:ln>
            </c:spPr>
          </c:marker>
          <c:val>
            <c:numRef>
              <c:f>'Data Summary'!$AA$11:$AH$11</c:f>
              <c:numCache>
                <c:formatCode>0.0</c:formatCode>
                <c:ptCount val="8"/>
                <c:pt idx="0">
                  <c:v>100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</c:numCache>
            </c:numRef>
          </c:val>
        </c:ser>
        <c:ser>
          <c:idx val="0"/>
          <c:order val="1"/>
          <c:tx>
            <c:strRef>
              <c:f>'Data Summary'!$C$12</c:f>
              <c:strCache>
                <c:ptCount val="1"/>
                <c:pt idx="0">
                  <c:v>Williams Shallow</c:v>
                </c:pt>
              </c:strCache>
            </c:strRef>
          </c:tx>
          <c:val>
            <c:numRef>
              <c:f>'Data Summary'!$AA$12:$AH$12</c:f>
              <c:numCache>
                <c:formatCode>0.0</c:formatCode>
                <c:ptCount val="8"/>
                <c:pt idx="0">
                  <c:v>100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</c:numCache>
            </c:numRef>
          </c:val>
        </c:ser>
        <c:ser>
          <c:idx val="1"/>
          <c:order val="2"/>
          <c:tx>
            <c:strRef>
              <c:f>'Data Summary'!$C$13</c:f>
              <c:strCache>
                <c:ptCount val="1"/>
                <c:pt idx="0">
                  <c:v>Michaels</c:v>
                </c:pt>
              </c:strCache>
            </c:strRef>
          </c:tx>
          <c:val>
            <c:numRef>
              <c:f>'Data Summary'!$AA$13:$AH$13</c:f>
              <c:numCache>
                <c:formatCode>0.0</c:formatCode>
                <c:ptCount val="8"/>
                <c:pt idx="0">
                  <c:v>100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</c:numCache>
            </c:numRef>
          </c:val>
        </c:ser>
        <c:ser>
          <c:idx val="3"/>
          <c:order val="3"/>
          <c:tx>
            <c:strRef>
              <c:f>'Data Summary'!$C$14</c:f>
              <c:strCache>
                <c:ptCount val="1"/>
                <c:pt idx="0">
                  <c:v>William Deep</c:v>
                </c:pt>
              </c:strCache>
            </c:strRef>
          </c:tx>
          <c:val>
            <c:numRef>
              <c:f>'Data Summary'!$AA$14:$AH$14</c:f>
              <c:numCache>
                <c:formatCode>0.0</c:formatCode>
                <c:ptCount val="8"/>
                <c:pt idx="0">
                  <c:v>99.890012485836465</c:v>
                </c:pt>
                <c:pt idx="1">
                  <c:v>0.10998751416353153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</c:numCache>
            </c:numRef>
          </c:val>
        </c:ser>
        <c:ser>
          <c:idx val="4"/>
          <c:order val="4"/>
          <c:tx>
            <c:strRef>
              <c:f>'Data Summary'!$C$15</c:f>
              <c:strCache>
                <c:ptCount val="1"/>
                <c:pt idx="0">
                  <c:v>Nelson</c:v>
                </c:pt>
              </c:strCache>
            </c:strRef>
          </c:tx>
          <c:val>
            <c:numRef>
              <c:f>'Data Summary'!$AA$15:$AH$15</c:f>
              <c:numCache>
                <c:formatCode>0.0</c:formatCode>
                <c:ptCount val="8"/>
                <c:pt idx="0">
                  <c:v>97.151243629388517</c:v>
                </c:pt>
                <c:pt idx="1">
                  <c:v>2.6555277266154804</c:v>
                </c:pt>
                <c:pt idx="2">
                  <c:v>0.17706451685507499</c:v>
                </c:pt>
                <c:pt idx="3">
                  <c:v>1.0307566956330384E-2</c:v>
                </c:pt>
                <c:pt idx="4">
                  <c:v>5.3715872822784824E-3</c:v>
                </c:pt>
                <c:pt idx="5">
                  <c:v>4.8497290232419628E-4</c:v>
                </c:pt>
                <c:pt idx="6">
                  <c:v>#N/A</c:v>
                </c:pt>
                <c:pt idx="7">
                  <c:v>#N/A</c:v>
                </c:pt>
              </c:numCache>
            </c:numRef>
          </c:val>
        </c:ser>
        <c:ser>
          <c:idx val="5"/>
          <c:order val="5"/>
          <c:tx>
            <c:strRef>
              <c:f>'Data Summary'!$C$16</c:f>
              <c:strCache>
                <c:ptCount val="1"/>
                <c:pt idx="0">
                  <c:v>Nelson Dup.</c:v>
                </c:pt>
              </c:strCache>
            </c:strRef>
          </c:tx>
          <c:val>
            <c:numRef>
              <c:f>'Data Summary'!$AA$16:$AH$16</c:f>
              <c:numCache>
                <c:formatCode>0.0</c:formatCode>
                <c:ptCount val="8"/>
                <c:pt idx="0">
                  <c:v>97.111858474362521</c:v>
                </c:pt>
                <c:pt idx="1">
                  <c:v>2.6922462639365929</c:v>
                </c:pt>
                <c:pt idx="2">
                  <c:v>0.17963961433609185</c:v>
                </c:pt>
                <c:pt idx="3">
                  <c:v>1.0419265338091141E-2</c:v>
                </c:pt>
                <c:pt idx="4">
                  <c:v>5.4219518143223868E-3</c:v>
                </c:pt>
                <c:pt idx="5">
                  <c:v>4.144302123847132E-4</c:v>
                </c:pt>
                <c:pt idx="6">
                  <c:v>#N/A</c:v>
                </c:pt>
                <c:pt idx="7">
                  <c:v>#N/A</c:v>
                </c:pt>
              </c:numCache>
            </c:numRef>
          </c:val>
        </c:ser>
        <c:ser>
          <c:idx val="6"/>
          <c:order val="6"/>
          <c:tx>
            <c:strRef>
              <c:f>'Data Summary'!$C$17</c:f>
              <c:strCache>
                <c:ptCount val="1"/>
                <c:pt idx="0">
                  <c:v>Michaels #1 Storage Gas</c:v>
                </c:pt>
              </c:strCache>
            </c:strRef>
          </c:tx>
          <c:val>
            <c:numRef>
              <c:f>'Data Summary'!$AA$17:$AH$17</c:f>
              <c:numCache>
                <c:formatCode>0.0</c:formatCode>
                <c:ptCount val="8"/>
                <c:pt idx="0">
                  <c:v>81.93</c:v>
                </c:pt>
                <c:pt idx="1">
                  <c:v>6.7039999999999997</c:v>
                </c:pt>
                <c:pt idx="2">
                  <c:v>6.3940000000000001</c:v>
                </c:pt>
                <c:pt idx="3">
                  <c:v>0.85</c:v>
                </c:pt>
                <c:pt idx="4">
                  <c:v>2.3029999999999999</c:v>
                </c:pt>
                <c:pt idx="5">
                  <c:v>0.56999999999999995</c:v>
                </c:pt>
                <c:pt idx="6">
                  <c:v>0.59</c:v>
                </c:pt>
                <c:pt idx="7">
                  <c:v>0.65900000000000003</c:v>
                </c:pt>
              </c:numCache>
            </c:numRef>
          </c:val>
        </c:ser>
        <c:ser>
          <c:idx val="7"/>
          <c:order val="7"/>
          <c:tx>
            <c:strRef>
              <c:f>'Data Summary'!$C$18</c:f>
              <c:strCache>
                <c:ptCount val="1"/>
                <c:pt idx="0">
                  <c:v>Gilliam #3 Storage Gas</c:v>
                </c:pt>
              </c:strCache>
            </c:strRef>
          </c:tx>
          <c:val>
            <c:numRef>
              <c:f>'Data Summary'!$AA$18:$AH$18</c:f>
              <c:numCache>
                <c:formatCode>0.0</c:formatCode>
                <c:ptCount val="8"/>
                <c:pt idx="0">
                  <c:v>82.724000000000004</c:v>
                </c:pt>
                <c:pt idx="1">
                  <c:v>6.2489999999999997</c:v>
                </c:pt>
                <c:pt idx="2">
                  <c:v>6.1449999999999996</c:v>
                </c:pt>
                <c:pt idx="3">
                  <c:v>0.79400000000000004</c:v>
                </c:pt>
                <c:pt idx="4">
                  <c:v>2.1619999999999999</c:v>
                </c:pt>
                <c:pt idx="5">
                  <c:v>0.57199999999999995</c:v>
                </c:pt>
                <c:pt idx="6">
                  <c:v>0.54200000000000004</c:v>
                </c:pt>
                <c:pt idx="7">
                  <c:v>0.81299999999999994</c:v>
                </c:pt>
              </c:numCache>
            </c:numRef>
          </c:val>
        </c:ser>
        <c:ser>
          <c:idx val="8"/>
          <c:order val="8"/>
          <c:tx>
            <c:strRef>
              <c:f>'Data Summary'!$C$19</c:f>
              <c:strCache>
                <c:ptCount val="1"/>
                <c:pt idx="0">
                  <c:v>WP-D008-1</c:v>
                </c:pt>
              </c:strCache>
            </c:strRef>
          </c:tx>
          <c:val>
            <c:numRef>
              <c:f>'Data Summary'!$AA$19:$AH$19</c:f>
              <c:numCache>
                <c:formatCode>0.0</c:formatCode>
                <c:ptCount val="8"/>
                <c:pt idx="0">
                  <c:v>92.548039787181011</c:v>
                </c:pt>
                <c:pt idx="1">
                  <c:v>6.3921908697111949</c:v>
                </c:pt>
                <c:pt idx="2">
                  <c:v>0.8476094940502551</c:v>
                </c:pt>
                <c:pt idx="3">
                  <c:v>5.6850600329980655E-2</c:v>
                </c:pt>
                <c:pt idx="4">
                  <c:v>0.10855168976050655</c:v>
                </c:pt>
                <c:pt idx="5">
                  <c:v>1.586049357032069E-2</c:v>
                </c:pt>
                <c:pt idx="6">
                  <c:v>1.318274790260421E-2</c:v>
                </c:pt>
                <c:pt idx="7">
                  <c:v>1.7714317494124408E-2</c:v>
                </c:pt>
              </c:numCache>
            </c:numRef>
          </c:val>
        </c:ser>
        <c:dLbls/>
        <c:marker val="1"/>
        <c:axId val="105566208"/>
        <c:axId val="105567744"/>
      </c:lineChart>
      <c:catAx>
        <c:axId val="105566208"/>
        <c:scaling>
          <c:orientation val="minMax"/>
        </c:scaling>
        <c:axPos val="b"/>
        <c:majorGridlines/>
        <c:numFmt formatCode="General" sourceLinked="1"/>
        <c:majorTickMark val="in"/>
        <c:tickLblPos val="nextTo"/>
        <c:spPr>
          <a:ln w="22225">
            <a:solidFill>
              <a:srgbClr val="000000"/>
            </a:solidFill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05567744"/>
        <c:crossesAt val="1.0000000000000005E-4"/>
        <c:auto val="1"/>
        <c:lblAlgn val="ctr"/>
        <c:lblOffset val="100"/>
        <c:tickLblSkip val="1"/>
      </c:catAx>
      <c:valAx>
        <c:axId val="105567744"/>
        <c:scaling>
          <c:logBase val="10"/>
          <c:orientation val="minMax"/>
          <c:max val="100"/>
          <c:min val="1.0000000000000005E-4"/>
        </c:scaling>
        <c:axPos val="l"/>
        <c:majorGridlines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sz="14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C</a:t>
                </a:r>
                <a:r>
                  <a:rPr lang="en-US" sz="1400" b="1" i="0" u="none" strike="noStrike" baseline="-25000">
                    <a:solidFill>
                      <a:srgbClr val="000000"/>
                    </a:solidFill>
                    <a:latin typeface="Calibri"/>
                    <a:cs typeface="Calibri"/>
                  </a:rPr>
                  <a:t>n</a:t>
                </a:r>
                <a:r>
                  <a:rPr lang="en-US" sz="14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 (mol %)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"/>
              <c:y val="0.434406898878203"/>
            </c:manualLayout>
          </c:layout>
        </c:title>
        <c:numFmt formatCode="0.0000" sourceLinked="0"/>
        <c:majorTickMark val="in"/>
        <c:minorTickMark val="in"/>
        <c:tickLblPos val="nextTo"/>
        <c:spPr>
          <a:ln w="22225">
            <a:solidFill>
              <a:srgbClr val="000000"/>
            </a:solidFill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05566208"/>
        <c:crosses val="autoZero"/>
        <c:crossBetween val="midCat"/>
      </c:valAx>
      <c:spPr>
        <a:ln w="22225">
          <a:solidFill>
            <a:srgbClr val="000000"/>
          </a:solidFill>
        </a:ln>
      </c:spPr>
    </c:plotArea>
    <c:legend>
      <c:legendPos val="r"/>
      <c:layout>
        <c:manualLayout>
          <c:xMode val="edge"/>
          <c:yMode val="edge"/>
          <c:x val="0.5067150549286138"/>
          <c:y val="3.1538365690115762E-2"/>
          <c:w val="0.42615393065763796"/>
          <c:h val="0.25959095822292699"/>
        </c:manualLayout>
      </c:layout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200"/>
          </a:pPr>
          <a:endParaRPr lang="en-US"/>
        </a:p>
      </c:txPr>
    </c:legend>
    <c:dispBlanksAs val="gap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22" l="0.70000000000000018" r="0.70000000000000018" t="0.75000000000000022" header="0.3000000000000001" footer="0.3000000000000001"/>
    <c:pageSetup orientation="portrait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6845386747964364"/>
          <c:y val="2.359383202099738E-2"/>
          <c:w val="0.77624360399807713"/>
          <c:h val="0.89355872703412076"/>
        </c:manualLayout>
      </c:layout>
      <c:scatterChart>
        <c:scatterStyle val="lineMarker"/>
        <c:ser>
          <c:idx val="1"/>
          <c:order val="0"/>
          <c:tx>
            <c:strRef>
              <c:f>'Data Summary'!$C$25</c:f>
              <c:strCache>
                <c:ptCount val="1"/>
                <c:pt idx="0">
                  <c:v>WSW-1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9"/>
          </c:marker>
          <c:xVal>
            <c:numRef>
              <c:f>'Data Summary'!$N$25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'Data Summary'!$U$25</c:f>
              <c:numCache>
                <c:formatCode>0.0</c:formatCode>
                <c:ptCount val="1"/>
                <c:pt idx="0">
                  <c:v>-61.8</c:v>
                </c:pt>
              </c:numCache>
            </c:numRef>
          </c:yVal>
        </c:ser>
        <c:ser>
          <c:idx val="0"/>
          <c:order val="1"/>
          <c:tx>
            <c:strRef>
              <c:f>'Data Summary'!$C$28</c:f>
              <c:strCache>
                <c:ptCount val="1"/>
                <c:pt idx="0">
                  <c:v>William Deep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9"/>
          </c:marker>
          <c:xVal>
            <c:numRef>
              <c:f>'Data Summary'!$N$28</c:f>
              <c:numCache>
                <c:formatCode>0.00</c:formatCode>
                <c:ptCount val="1"/>
                <c:pt idx="0">
                  <c:v>0.10998751416353153</c:v>
                </c:pt>
              </c:numCache>
            </c:numRef>
          </c:xVal>
          <c:yVal>
            <c:numRef>
              <c:f>'Data Summary'!$U$28</c:f>
              <c:numCache>
                <c:formatCode>0.0</c:formatCode>
                <c:ptCount val="1"/>
                <c:pt idx="0">
                  <c:v>-73.7</c:v>
                </c:pt>
              </c:numCache>
            </c:numRef>
          </c:yVal>
        </c:ser>
        <c:ser>
          <c:idx val="6"/>
          <c:order val="2"/>
          <c:tx>
            <c:strRef>
              <c:f>'Data Summary'!$C$30</c:f>
              <c:strCache>
                <c:ptCount val="1"/>
                <c:pt idx="0">
                  <c:v>Nelson Dup.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9"/>
            <c:spPr>
              <a:noFill/>
              <a:ln>
                <a:solidFill>
                  <a:schemeClr val="tx1"/>
                </a:solidFill>
              </a:ln>
            </c:spPr>
          </c:marker>
          <c:xVal>
            <c:numRef>
              <c:f>'Data Summary'!$N$30</c:f>
              <c:numCache>
                <c:formatCode>0.00</c:formatCode>
                <c:ptCount val="1"/>
                <c:pt idx="0">
                  <c:v>2.8881415256374838</c:v>
                </c:pt>
              </c:numCache>
            </c:numRef>
          </c:xVal>
          <c:yVal>
            <c:numRef>
              <c:f>'Data Summary'!$U$30</c:f>
              <c:numCache>
                <c:formatCode>0.0</c:formatCode>
                <c:ptCount val="1"/>
                <c:pt idx="0">
                  <c:v>-51.1</c:v>
                </c:pt>
              </c:numCache>
            </c:numRef>
          </c:yVal>
        </c:ser>
        <c:ser>
          <c:idx val="3"/>
          <c:order val="3"/>
          <c:tx>
            <c:strRef>
              <c:f>'Data Summary'!$C$29</c:f>
              <c:strCache>
                <c:ptCount val="1"/>
                <c:pt idx="0">
                  <c:v>Nelson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9"/>
          </c:marker>
          <c:xVal>
            <c:numRef>
              <c:f>'Data Summary'!$N$29</c:f>
              <c:numCache>
                <c:formatCode>0.00</c:formatCode>
                <c:ptCount val="1"/>
                <c:pt idx="0">
                  <c:v>2.8487563706114889</c:v>
                </c:pt>
              </c:numCache>
            </c:numRef>
          </c:xVal>
          <c:yVal>
            <c:numRef>
              <c:f>'Data Summary'!$U$29</c:f>
              <c:numCache>
                <c:formatCode>0.0</c:formatCode>
                <c:ptCount val="1"/>
                <c:pt idx="0">
                  <c:v>-51.2</c:v>
                </c:pt>
              </c:numCache>
            </c:numRef>
          </c:yVal>
        </c:ser>
        <c:ser>
          <c:idx val="2"/>
          <c:order val="4"/>
          <c:tx>
            <c:strRef>
              <c:f>'Data Summary'!$C$31</c:f>
              <c:strCache>
                <c:ptCount val="1"/>
                <c:pt idx="0">
                  <c:v>Michaels #1 Storage Gas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9"/>
          </c:marker>
          <c:xVal>
            <c:numRef>
              <c:f>'Data Summary'!$N$31</c:f>
              <c:numCache>
                <c:formatCode>0.00</c:formatCode>
                <c:ptCount val="1"/>
                <c:pt idx="0">
                  <c:v>17.526499632578695</c:v>
                </c:pt>
              </c:numCache>
            </c:numRef>
          </c:xVal>
          <c:yVal>
            <c:numRef>
              <c:f>'Data Summary'!$U$31</c:f>
              <c:numCache>
                <c:formatCode>General</c:formatCode>
                <c:ptCount val="1"/>
                <c:pt idx="0">
                  <c:v>-56.97</c:v>
                </c:pt>
              </c:numCache>
            </c:numRef>
          </c:yVal>
        </c:ser>
        <c:ser>
          <c:idx val="4"/>
          <c:order val="5"/>
          <c:tx>
            <c:strRef>
              <c:f>'Data Summary'!$C$32</c:f>
              <c:strCache>
                <c:ptCount val="1"/>
                <c:pt idx="0">
                  <c:v>Gilliam #3 Storage Gas</c:v>
                </c:pt>
              </c:strCache>
            </c:strRef>
          </c:tx>
          <c:spPr>
            <a:ln w="28575">
              <a:noFill/>
            </a:ln>
          </c:spPr>
          <c:marker>
            <c:symbol val="star"/>
            <c:size val="9"/>
          </c:marker>
          <c:xVal>
            <c:numRef>
              <c:f>'Data Summary'!$N$32</c:f>
              <c:numCache>
                <c:formatCode>0.00</c:formatCode>
                <c:ptCount val="1"/>
                <c:pt idx="0">
                  <c:v>16.598782110739201</c:v>
                </c:pt>
              </c:numCache>
            </c:numRef>
          </c:xVal>
          <c:yVal>
            <c:numRef>
              <c:f>'Data Summary'!$U$32</c:f>
              <c:numCache>
                <c:formatCode>General</c:formatCode>
                <c:ptCount val="1"/>
                <c:pt idx="0">
                  <c:v>-57.02</c:v>
                </c:pt>
              </c:numCache>
            </c:numRef>
          </c:yVal>
        </c:ser>
        <c:ser>
          <c:idx val="5"/>
          <c:order val="6"/>
          <c:tx>
            <c:strRef>
              <c:f>'Data Summary'!$C$33</c:f>
              <c:strCache>
                <c:ptCount val="1"/>
                <c:pt idx="0">
                  <c:v>WP-D008-1</c:v>
                </c:pt>
              </c:strCache>
            </c:strRef>
          </c:tx>
          <c:spPr>
            <a:ln w="28575">
              <a:noFill/>
            </a:ln>
          </c:spPr>
          <c:xVal>
            <c:numRef>
              <c:f>'Data Summary'!$N$33</c:f>
              <c:numCache>
                <c:formatCode>0.00</c:formatCode>
                <c:ptCount val="1"/>
                <c:pt idx="0">
                  <c:v>7.4355630545718245</c:v>
                </c:pt>
              </c:numCache>
            </c:numRef>
          </c:xVal>
          <c:yVal>
            <c:numRef>
              <c:f>'Data Summary'!$U$33</c:f>
              <c:numCache>
                <c:formatCode>0.0</c:formatCode>
                <c:ptCount val="1"/>
                <c:pt idx="0">
                  <c:v>-50.9</c:v>
                </c:pt>
              </c:numCache>
            </c:numRef>
          </c:yVal>
        </c:ser>
        <c:dLbls/>
        <c:axId val="107673088"/>
        <c:axId val="107675008"/>
      </c:scatterChart>
      <c:valAx>
        <c:axId val="107673088"/>
        <c:scaling>
          <c:orientation val="minMax"/>
          <c:max val="60"/>
          <c:min val="0"/>
        </c:scaling>
        <c:axPos val="t"/>
        <c:majorGridlines/>
        <c:title>
          <c:tx>
            <c:rich>
              <a:bodyPr/>
              <a:lstStyle/>
              <a:p>
                <a:pPr algn="ctr"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/>
                  <a:t>           </a:t>
                </a:r>
                <a:r>
                  <a:rPr lang="en-US" sz="1400" b="1" i="0" u="none" strike="noStrike" baseline="0">
                    <a:effectLst/>
                  </a:rPr>
                  <a:t>Wetness C2+/C1+ (%) 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24888888888888891"/>
              <c:y val="0.95814583333333436"/>
            </c:manualLayout>
          </c:layout>
        </c:title>
        <c:numFmt formatCode="#,##0" sourceLinked="0"/>
        <c:minorTickMark val="out"/>
        <c:tickLblPos val="high"/>
        <c:spPr>
          <a:ln w="22225">
            <a:solidFill>
              <a:schemeClr val="tx1"/>
            </a:solidFill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07675008"/>
        <c:crossesAt val="-20"/>
        <c:crossBetween val="midCat"/>
        <c:majorUnit val="10"/>
      </c:valAx>
      <c:valAx>
        <c:axId val="107675008"/>
        <c:scaling>
          <c:orientation val="maxMin"/>
          <c:max val="-20"/>
          <c:min val="-85"/>
        </c:scaling>
        <c:axPos val="l"/>
        <c:majorGridlines/>
        <c:title>
          <c:tx>
            <c:rich>
              <a:bodyPr/>
              <a:lstStyle/>
              <a:p>
                <a:pPr>
                  <a:defRPr sz="16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sz="1600" b="1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 </a:t>
                </a:r>
                <a:r>
                  <a:rPr lang="en-US" sz="1400" b="1" i="0" baseline="0">
                    <a:effectLst/>
                  </a:rPr>
                  <a:t>Methane  </a:t>
                </a:r>
                <a:r>
                  <a:rPr lang="el-GR" sz="1400" b="1" i="0" baseline="0">
                    <a:effectLst/>
                  </a:rPr>
                  <a:t>δ</a:t>
                </a:r>
                <a:r>
                  <a:rPr lang="en-US" sz="1400" b="1" i="0" baseline="30000">
                    <a:effectLst/>
                  </a:rPr>
                  <a:t>13</a:t>
                </a:r>
                <a:r>
                  <a:rPr lang="en-US" sz="1400" b="1" i="0" baseline="0">
                    <a:effectLst/>
                  </a:rPr>
                  <a:t>C (‰)</a:t>
                </a:r>
                <a:endParaRPr lang="en-US" sz="1400">
                  <a:effectLst/>
                </a:endParaRPr>
              </a:p>
            </c:rich>
          </c:tx>
          <c:layout>
            <c:manualLayout>
              <c:xMode val="edge"/>
              <c:yMode val="edge"/>
              <c:x val="0"/>
              <c:y val="0.32083333333333336"/>
            </c:manualLayout>
          </c:layout>
        </c:title>
        <c:numFmt formatCode="#,##0" sourceLinked="0"/>
        <c:majorTickMark val="in"/>
        <c:minorTickMark val="out"/>
        <c:tickLblPos val="nextTo"/>
        <c:spPr>
          <a:ln w="22225">
            <a:solidFill>
              <a:schemeClr val="tx1"/>
            </a:solidFill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07673088"/>
        <c:crossesAt val="0"/>
        <c:crossBetween val="midCat"/>
        <c:majorUnit val="5"/>
      </c:valAx>
      <c:spPr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22225"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62954117305168522"/>
          <c:y val="4.8950951443569556E-2"/>
          <c:w val="0.28845143295106851"/>
          <c:h val="0.30837762467191598"/>
        </c:manualLayout>
      </c:layout>
      <c:overlay val="1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900"/>
          </a:pPr>
          <a:endParaRPr lang="en-US"/>
        </a:p>
      </c:txPr>
    </c:legend>
    <c:dispBlanksAs val="gap"/>
  </c:chart>
  <c:spPr>
    <a:ln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 alignWithMargins="0"/>
    <c:pageMargins b="0.19685039370078738" l="0.19685039370078738" r="0.19685039370078738" t="0.19685039370078738" header="0" footer="0"/>
    <c:pageSetup paperSize="5" orientation="landscape"/>
  </c:printSettings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4299947282230752"/>
          <c:y val="7.4083533778031285E-2"/>
          <c:w val="0.80310109473495306"/>
          <c:h val="0.84011332357973567"/>
        </c:manualLayout>
      </c:layout>
      <c:scatterChart>
        <c:scatterStyle val="lineMarker"/>
        <c:ser>
          <c:idx val="0"/>
          <c:order val="0"/>
          <c:tx>
            <c:strRef>
              <c:f>'Data Summary'!$C$29</c:f>
              <c:strCache>
                <c:ptCount val="1"/>
                <c:pt idx="0">
                  <c:v>Nelson</c:v>
                </c:pt>
              </c:strCache>
            </c:strRef>
          </c:tx>
          <c:spPr>
            <a:ln w="28575">
              <a:noFill/>
            </a:ln>
          </c:spPr>
          <c:xVal>
            <c:numRef>
              <c:f>'Data Summary'!$AB$29</c:f>
              <c:numCache>
                <c:formatCode>0.0</c:formatCode>
                <c:ptCount val="1"/>
                <c:pt idx="0">
                  <c:v>-261</c:v>
                </c:pt>
              </c:numCache>
            </c:numRef>
          </c:xVal>
          <c:yVal>
            <c:numRef>
              <c:f>'Data Summary'!$U$29</c:f>
              <c:numCache>
                <c:formatCode>0.0</c:formatCode>
                <c:ptCount val="1"/>
                <c:pt idx="0">
                  <c:v>-51.2</c:v>
                </c:pt>
              </c:numCache>
            </c:numRef>
          </c:yVal>
        </c:ser>
        <c:ser>
          <c:idx val="1"/>
          <c:order val="1"/>
          <c:tx>
            <c:strRef>
              <c:f>'Data Summary'!$C$30</c:f>
              <c:strCache>
                <c:ptCount val="1"/>
                <c:pt idx="0">
                  <c:v>Nelson Dup.</c:v>
                </c:pt>
              </c:strCache>
            </c:strRef>
          </c:tx>
          <c:spPr>
            <a:ln w="28575">
              <a:noFill/>
            </a:ln>
          </c:spPr>
          <c:xVal>
            <c:numRef>
              <c:f>'Data Summary'!$AB$30</c:f>
              <c:numCache>
                <c:formatCode>0.0</c:formatCode>
                <c:ptCount val="1"/>
                <c:pt idx="0">
                  <c:v>-261</c:v>
                </c:pt>
              </c:numCache>
            </c:numRef>
          </c:xVal>
          <c:yVal>
            <c:numRef>
              <c:f>'Data Summary'!$U$30</c:f>
              <c:numCache>
                <c:formatCode>0.0</c:formatCode>
                <c:ptCount val="1"/>
                <c:pt idx="0">
                  <c:v>-51.1</c:v>
                </c:pt>
              </c:numCache>
            </c:numRef>
          </c:yVal>
        </c:ser>
        <c:ser>
          <c:idx val="2"/>
          <c:order val="2"/>
          <c:tx>
            <c:strRef>
              <c:f>'Data Summary'!$C$31</c:f>
              <c:strCache>
                <c:ptCount val="1"/>
                <c:pt idx="0">
                  <c:v>Michaels #1 Storage Gas</c:v>
                </c:pt>
              </c:strCache>
            </c:strRef>
          </c:tx>
          <c:spPr>
            <a:ln w="28575">
              <a:noFill/>
            </a:ln>
          </c:spPr>
          <c:xVal>
            <c:numRef>
              <c:f>'Data Summary'!$AB$31</c:f>
              <c:numCache>
                <c:formatCode>General</c:formatCode>
                <c:ptCount val="1"/>
                <c:pt idx="0">
                  <c:v>-234</c:v>
                </c:pt>
              </c:numCache>
            </c:numRef>
          </c:xVal>
          <c:yVal>
            <c:numRef>
              <c:f>'Data Summary'!$U$31</c:f>
              <c:numCache>
                <c:formatCode>General</c:formatCode>
                <c:ptCount val="1"/>
                <c:pt idx="0">
                  <c:v>-56.97</c:v>
                </c:pt>
              </c:numCache>
            </c:numRef>
          </c:yVal>
        </c:ser>
        <c:ser>
          <c:idx val="3"/>
          <c:order val="3"/>
          <c:tx>
            <c:strRef>
              <c:f>'Data Summary'!$C$32</c:f>
              <c:strCache>
                <c:ptCount val="1"/>
                <c:pt idx="0">
                  <c:v>Gilliam #3 Storage Gas</c:v>
                </c:pt>
              </c:strCache>
            </c:strRef>
          </c:tx>
          <c:spPr>
            <a:ln w="28575">
              <a:noFill/>
            </a:ln>
          </c:spPr>
          <c:xVal>
            <c:numRef>
              <c:f>'Data Summary'!$AB$32</c:f>
              <c:numCache>
                <c:formatCode>General</c:formatCode>
                <c:ptCount val="1"/>
                <c:pt idx="0">
                  <c:v>-233.5</c:v>
                </c:pt>
              </c:numCache>
            </c:numRef>
          </c:xVal>
          <c:yVal>
            <c:numRef>
              <c:f>'Data Summary'!$U$32</c:f>
              <c:numCache>
                <c:formatCode>General</c:formatCode>
                <c:ptCount val="1"/>
                <c:pt idx="0">
                  <c:v>-57.02</c:v>
                </c:pt>
              </c:numCache>
            </c:numRef>
          </c:yVal>
        </c:ser>
        <c:dLbls/>
        <c:axId val="104209408"/>
        <c:axId val="104219776"/>
      </c:scatterChart>
      <c:valAx>
        <c:axId val="104209408"/>
        <c:scaling>
          <c:orientation val="minMax"/>
          <c:max val="-100"/>
          <c:min val="-400"/>
        </c:scaling>
        <c:axPos val="t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 algn="l">
                  <a:defRPr sz="12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Methane 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Symbol" pitchFamily="18" charset="2"/>
                  </a:rPr>
                  <a:t>d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D (‰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Calibri"/>
                  </a:rPr>
                  <a:t>) </a:t>
                </a:r>
                <a:endParaRPr lang="en-US" sz="1100"/>
              </a:p>
            </c:rich>
          </c:tx>
          <c:layout>
            <c:manualLayout>
              <c:xMode val="edge"/>
              <c:yMode val="edge"/>
              <c:x val="0.39156936312448143"/>
              <c:y val="0.95704266712031372"/>
            </c:manualLayout>
          </c:layout>
        </c:title>
        <c:numFmt formatCode="0" sourceLinked="0"/>
        <c:minorTickMark val="out"/>
        <c:tickLblPos val="high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04219776"/>
        <c:crosses val="autoZero"/>
        <c:crossBetween val="midCat"/>
        <c:majorUnit val="50"/>
        <c:minorUnit val="10"/>
      </c:valAx>
      <c:valAx>
        <c:axId val="104219776"/>
        <c:scaling>
          <c:orientation val="maxMin"/>
          <c:max val="-10"/>
          <c:min val="-110"/>
        </c:scaling>
        <c:axPos val="l"/>
        <c:majorGridlines>
          <c:spPr>
            <a:ln w="3175">
              <a:solidFill>
                <a:schemeClr val="bg1">
                  <a:lumMod val="95000"/>
                </a:schemeClr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Methane  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Symbol" pitchFamily="18" charset="2"/>
                  </a:rPr>
                  <a:t>d</a:t>
                </a:r>
                <a:r>
                  <a:rPr lang="en-US" sz="1100" b="0" i="0" u="none" strike="noStrike" baseline="30000">
                    <a:solidFill>
                      <a:srgbClr val="000000"/>
                    </a:solidFill>
                    <a:latin typeface="+mn-lt"/>
                  </a:rPr>
                  <a:t>13</a:t>
                </a:r>
                <a:r>
                  <a:rPr lang="en-US" sz="1100" b="0" i="0" u="none" strike="noStrike" baseline="0">
                    <a:solidFill>
                      <a:srgbClr val="000000"/>
                    </a:solidFill>
                    <a:latin typeface="+mn-lt"/>
                  </a:rPr>
                  <a:t>C (‰)</a:t>
                </a:r>
                <a:endParaRPr lang="en-US" sz="1100">
                  <a:latin typeface="+mn-lt"/>
                </a:endParaRPr>
              </a:p>
            </c:rich>
          </c:tx>
          <c:layout>
            <c:manualLayout>
              <c:xMode val="edge"/>
              <c:yMode val="edge"/>
              <c:x val="4.6899185678713241E-3"/>
              <c:y val="0.36837703659684051"/>
            </c:manualLayout>
          </c:layout>
        </c:title>
        <c:numFmt formatCode="0" sourceLinked="0"/>
        <c:majorTickMark val="in"/>
        <c:minorTickMark val="in"/>
        <c:tickLblPos val="low"/>
        <c:spPr>
          <a:ln w="12700">
            <a:solidFill>
              <a:schemeClr val="tx1"/>
            </a:solidFill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04209408"/>
        <c:crossesAt val="-450"/>
        <c:crossBetween val="midCat"/>
        <c:majorUnit val="10"/>
        <c:minorUnit val="5"/>
      </c:valAx>
      <c:spPr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15562033111245716"/>
          <c:y val="8.1895541359216922E-2"/>
          <c:w val="0.32171464044172904"/>
          <c:h val="0.14568308870756716"/>
        </c:manualLayout>
      </c:layout>
      <c:spPr>
        <a:solidFill>
          <a:schemeClr val="bg1"/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 sz="1000"/>
          </a:pPr>
          <a:endParaRPr lang="en-US"/>
        </a:p>
      </c:txPr>
    </c:legend>
    <c:dispBlanksAs val="gap"/>
  </c:chart>
  <c:spPr>
    <a:solidFill>
      <a:schemeClr val="bg1"/>
    </a:solidFill>
    <a:ln>
      <a:noFill/>
    </a:ln>
  </c:spPr>
  <c:txPr>
    <a:bodyPr/>
    <a:lstStyle/>
    <a:p>
      <a:pPr>
        <a:defRPr sz="14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3.jpeg"/><Relationship Id="rId1" Type="http://schemas.openxmlformats.org/officeDocument/2006/relationships/chart" Target="../charts/chart1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48</xdr:row>
      <xdr:rowOff>5094</xdr:rowOff>
    </xdr:from>
    <xdr:to>
      <xdr:col>9</xdr:col>
      <xdr:colOff>669664</xdr:colOff>
      <xdr:row>49</xdr:row>
      <xdr:rowOff>5094</xdr:rowOff>
    </xdr:to>
    <xdr:sp macro="" textlink="">
      <xdr:nvSpPr>
        <xdr:cNvPr id="2" name="Rectangle 1"/>
        <xdr:cNvSpPr/>
      </xdr:nvSpPr>
      <xdr:spPr>
        <a:xfrm>
          <a:off x="0" y="9149094"/>
          <a:ext cx="6799282" cy="1905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©2014 Dolan Integration Group, LLC</a:t>
          </a:r>
          <a:r>
            <a:rPr lang="en-US" sz="105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en-US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2014</a:t>
          </a:r>
          <a:endParaRPr lang="en-US" sz="105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669664</xdr:colOff>
      <xdr:row>2</xdr:row>
      <xdr:rowOff>3048</xdr:rowOff>
    </xdr:to>
    <xdr:sp macro="" textlink="">
      <xdr:nvSpPr>
        <xdr:cNvPr id="3" name="Rectangle 2"/>
        <xdr:cNvSpPr/>
      </xdr:nvSpPr>
      <xdr:spPr>
        <a:xfrm>
          <a:off x="0" y="0"/>
          <a:ext cx="6365614" cy="38404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0</xdr:col>
      <xdr:colOff>0</xdr:colOff>
      <xdr:row>3</xdr:row>
      <xdr:rowOff>0</xdr:rowOff>
    </xdr:from>
    <xdr:to>
      <xdr:col>9</xdr:col>
      <xdr:colOff>371475</xdr:colOff>
      <xdr:row>10</xdr:row>
      <xdr:rowOff>0</xdr:rowOff>
    </xdr:to>
    <xdr:pic>
      <xdr:nvPicPr>
        <xdr:cNvPr id="6147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71500"/>
          <a:ext cx="610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647700</xdr:colOff>
      <xdr:row>2</xdr:row>
      <xdr:rowOff>66675</xdr:rowOff>
    </xdr:to>
    <xdr:pic>
      <xdr:nvPicPr>
        <xdr:cNvPr id="1025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6207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5</xdr:row>
      <xdr:rowOff>0</xdr:rowOff>
    </xdr:from>
    <xdr:to>
      <xdr:col>18</xdr:col>
      <xdr:colOff>0</xdr:colOff>
      <xdr:row>37</xdr:row>
      <xdr:rowOff>0</xdr:rowOff>
    </xdr:to>
    <xdr:graphicFrame macro="">
      <xdr:nvGraphicFramePr>
        <xdr:cNvPr id="512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638175</xdr:colOff>
      <xdr:row>2</xdr:row>
      <xdr:rowOff>0</xdr:rowOff>
    </xdr:to>
    <xdr:pic>
      <xdr:nvPicPr>
        <xdr:cNvPr id="5125" name="Pictur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525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13</xdr:col>
      <xdr:colOff>638175</xdr:colOff>
      <xdr:row>2</xdr:row>
      <xdr:rowOff>0</xdr:rowOff>
    </xdr:to>
    <xdr:pic>
      <xdr:nvPicPr>
        <xdr:cNvPr id="5126" name="Pictur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144000" y="0"/>
          <a:ext cx="14001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743190</xdr:colOff>
      <xdr:row>5</xdr:row>
      <xdr:rowOff>138568</xdr:rowOff>
    </xdr:from>
    <xdr:to>
      <xdr:col>11</xdr:col>
      <xdr:colOff>465233</xdr:colOff>
      <xdr:row>36</xdr:row>
      <xdr:rowOff>155886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332977</xdr:colOff>
      <xdr:row>9</xdr:row>
      <xdr:rowOff>12887</xdr:rowOff>
    </xdr:from>
    <xdr:to>
      <xdr:col>15</xdr:col>
      <xdr:colOff>295275</xdr:colOff>
      <xdr:row>10</xdr:row>
      <xdr:rowOff>148959</xdr:rowOff>
    </xdr:to>
    <xdr:sp macro="" textlink="">
      <xdr:nvSpPr>
        <xdr:cNvPr id="2" name="TextBox 1"/>
        <xdr:cNvSpPr txBox="1"/>
      </xdr:nvSpPr>
      <xdr:spPr>
        <a:xfrm>
          <a:off x="11134327" y="1727387"/>
          <a:ext cx="733823" cy="3265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</a:t>
          </a:r>
          <a:r>
            <a:rPr lang="en-US" sz="1100" baseline="-25000"/>
            <a:t>2 (Ethane)</a:t>
          </a:r>
        </a:p>
      </xdr:txBody>
    </xdr:sp>
    <xdr:clientData/>
  </xdr:twoCellAnchor>
  <xdr:twoCellAnchor>
    <xdr:from>
      <xdr:col>13</xdr:col>
      <xdr:colOff>235322</xdr:colOff>
      <xdr:row>6</xdr:row>
      <xdr:rowOff>161126</xdr:rowOff>
    </xdr:from>
    <xdr:to>
      <xdr:col>14</xdr:col>
      <xdr:colOff>295274</xdr:colOff>
      <xdr:row>8</xdr:row>
      <xdr:rowOff>106698</xdr:rowOff>
    </xdr:to>
    <xdr:sp macro="" textlink="">
      <xdr:nvSpPr>
        <xdr:cNvPr id="15" name="TextBox 14"/>
        <xdr:cNvSpPr txBox="1"/>
      </xdr:nvSpPr>
      <xdr:spPr>
        <a:xfrm>
          <a:off x="10265147" y="1304126"/>
          <a:ext cx="831477" cy="3265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</a:t>
          </a:r>
          <a:r>
            <a:rPr lang="en-US" sz="1100" baseline="-25000"/>
            <a:t>3 (Propane)</a:t>
          </a:r>
        </a:p>
      </xdr:txBody>
    </xdr:sp>
    <xdr:clientData/>
  </xdr:twoCellAnchor>
  <xdr:twoCellAnchor>
    <xdr:from>
      <xdr:col>16</xdr:col>
      <xdr:colOff>533400</xdr:colOff>
      <xdr:row>28</xdr:row>
      <xdr:rowOff>26574</xdr:rowOff>
    </xdr:from>
    <xdr:to>
      <xdr:col>17</xdr:col>
      <xdr:colOff>504266</xdr:colOff>
      <xdr:row>29</xdr:row>
      <xdr:rowOff>162646</xdr:rowOff>
    </xdr:to>
    <xdr:sp macro="" textlink="">
      <xdr:nvSpPr>
        <xdr:cNvPr id="17" name="TextBox 16"/>
        <xdr:cNvSpPr txBox="1"/>
      </xdr:nvSpPr>
      <xdr:spPr>
        <a:xfrm>
          <a:off x="12877800" y="5360574"/>
          <a:ext cx="742391" cy="3265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</a:t>
          </a:r>
          <a:r>
            <a:rPr lang="en-US" sz="1100" baseline="-25000"/>
            <a:t>1 (Methane)</a:t>
          </a:r>
        </a:p>
      </xdr:txBody>
    </xdr:sp>
    <xdr:clientData/>
  </xdr:twoCellAnchor>
  <xdr:twoCellAnchor>
    <xdr:from>
      <xdr:col>0</xdr:col>
      <xdr:colOff>0</xdr:colOff>
      <xdr:row>5</xdr:row>
      <xdr:rowOff>0</xdr:rowOff>
    </xdr:from>
    <xdr:to>
      <xdr:col>5</xdr:col>
      <xdr:colOff>663949</xdr:colOff>
      <xdr:row>37</xdr:row>
      <xdr:rowOff>0</xdr:rowOff>
    </xdr:to>
    <xdr:graphicFrame macro="">
      <xdr:nvGraphicFramePr>
        <xdr:cNvPr id="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0</xdr:colOff>
      <xdr:row>4</xdr:row>
      <xdr:rowOff>0</xdr:rowOff>
    </xdr:from>
    <xdr:to>
      <xdr:col>23</xdr:col>
      <xdr:colOff>733425</xdr:colOff>
      <xdr:row>37</xdr:row>
      <xdr:rowOff>19050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0.56301</cdr:x>
      <cdr:y>0.05869</cdr:y>
    </cdr:from>
    <cdr:to>
      <cdr:x>0.56301</cdr:x>
      <cdr:y>0.17386</cdr:y>
    </cdr:to>
    <cdr:cxnSp macro="">
      <cdr:nvCxnSpPr>
        <cdr:cNvPr id="7" name="Straight Arrow Connector 3"/>
        <cdr:cNvCxnSpPr/>
      </cdr:nvCxnSpPr>
      <cdr:spPr>
        <a:xfrm xmlns:a="http://schemas.openxmlformats.org/drawingml/2006/main" flipH="1">
          <a:off x="2574077" y="357758"/>
          <a:ext cx="0" cy="702076"/>
        </a:xfrm>
        <a:prstGeom xmlns:a="http://schemas.openxmlformats.org/drawingml/2006/main" prst="straightConnector1">
          <a:avLst/>
        </a:prstGeom>
        <a:ln xmlns:a="http://schemas.openxmlformats.org/drawingml/2006/main" w="28575">
          <a:solidFill>
            <a:schemeClr val="tx1">
              <a:lumMod val="65000"/>
              <a:lumOff val="35000"/>
            </a:schemeClr>
          </a:solidFill>
          <a:headEnd type="triangle"/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0.58387</cdr:x>
      <cdr:y>0.06972</cdr:y>
    </cdr:from>
    <cdr:to>
      <cdr:x>0.90749</cdr:x>
      <cdr:y>0.16572</cdr:y>
    </cdr:to>
    <cdr:sp macro="" textlink="">
      <cdr:nvSpPr>
        <cdr:cNvPr id="14" name="TextBox 1"/>
        <cdr:cNvSpPr txBox="1"/>
      </cdr:nvSpPr>
      <cdr:spPr>
        <a:xfrm xmlns:a="http://schemas.openxmlformats.org/drawingml/2006/main">
          <a:off x="2669449" y="424997"/>
          <a:ext cx="1479591" cy="585216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1200" b="1" i="1">
              <a:solidFill>
                <a:schemeClr val="tx1">
                  <a:lumMod val="65000"/>
                  <a:lumOff val="35000"/>
                </a:schemeClr>
              </a:solidFill>
            </a:rPr>
            <a:t>Deviations from</a:t>
          </a:r>
          <a:r>
            <a:rPr lang="en-US" sz="1200" b="1" i="1" baseline="0">
              <a:solidFill>
                <a:schemeClr val="tx1">
                  <a:lumMod val="65000"/>
                  <a:lumOff val="35000"/>
                </a:schemeClr>
              </a:solidFill>
            </a:rPr>
            <a:t> main </a:t>
          </a:r>
        </a:p>
        <a:p xmlns:a="http://schemas.openxmlformats.org/drawingml/2006/main">
          <a:r>
            <a:rPr lang="en-US" sz="1200" b="1" i="1" baseline="0">
              <a:solidFill>
                <a:schemeClr val="tx1">
                  <a:lumMod val="65000"/>
                  <a:lumOff val="35000"/>
                </a:schemeClr>
              </a:solidFill>
            </a:rPr>
            <a:t>trend indicate gas from </a:t>
          </a:r>
        </a:p>
        <a:p xmlns:a="http://schemas.openxmlformats.org/drawingml/2006/main">
          <a:r>
            <a:rPr lang="en-US" sz="1200" b="1" i="1" baseline="0">
              <a:solidFill>
                <a:schemeClr val="tx1">
                  <a:lumMod val="65000"/>
                  <a:lumOff val="35000"/>
                </a:schemeClr>
              </a:solidFill>
            </a:rPr>
            <a:t>different sources</a:t>
          </a:r>
        </a:p>
      </cdr:txBody>
    </cdr:sp>
  </cdr:relSizeAnchor>
  <cdr:relSizeAnchor xmlns:cdr="http://schemas.openxmlformats.org/drawingml/2006/chartDrawing">
    <cdr:from>
      <cdr:x>0.5144</cdr:x>
      <cdr:y>0.20313</cdr:y>
    </cdr:from>
    <cdr:to>
      <cdr:x>0.73868</cdr:x>
      <cdr:y>0.26875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381253" y="1238265"/>
          <a:ext cx="1038225" cy="4000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/>
            <a:t>Nelson H</a:t>
          </a:r>
          <a:r>
            <a:rPr lang="en-US" sz="1100" baseline="-25000"/>
            <a:t>2</a:t>
          </a:r>
          <a:r>
            <a:rPr lang="en-US" sz="1100"/>
            <a:t>O</a:t>
          </a:r>
        </a:p>
      </cdr:txBody>
    </cdr:sp>
  </cdr:relSizeAnchor>
  <cdr:relSizeAnchor xmlns:cdr="http://schemas.openxmlformats.org/drawingml/2006/chartDrawing">
    <cdr:from>
      <cdr:x>0.28669</cdr:x>
      <cdr:y>0.28802</cdr:y>
    </cdr:from>
    <cdr:to>
      <cdr:x>0.51097</cdr:x>
      <cdr:y>0.35365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1327144" y="1755800"/>
          <a:ext cx="1038226" cy="4000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/>
            <a:t>West Peetz</a:t>
          </a:r>
          <a:r>
            <a:rPr lang="en-US" sz="1100" baseline="0"/>
            <a:t> Gas</a:t>
          </a:r>
          <a:endParaRPr lang="en-US" sz="1100"/>
        </a:p>
      </cdr:txBody>
    </cdr:sp>
  </cdr:relSizeAnchor>
  <cdr:relSizeAnchor xmlns:cdr="http://schemas.openxmlformats.org/drawingml/2006/chartDrawing">
    <cdr:from>
      <cdr:x>0.13854</cdr:x>
      <cdr:y>0.35313</cdr:y>
    </cdr:from>
    <cdr:to>
      <cdr:x>0.55556</cdr:x>
      <cdr:y>0.52031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641330" y="2152650"/>
          <a:ext cx="1930420" cy="1019175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2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aseline="0"/>
            <a:t>Michaels and Willians Shallow water wells do only contain trace methane gas and are not plotted. </a:t>
          </a:r>
        </a:p>
        <a:p xmlns:a="http://schemas.openxmlformats.org/drawingml/2006/main">
          <a:r>
            <a:rPr lang="en-US" sz="1000" baseline="0"/>
            <a:t>Error bars represent measurement precision of 0.5</a:t>
          </a:r>
          <a:r>
            <a:rPr lang="en-US" sz="1000" baseline="0">
              <a:latin typeface="Calibri"/>
            </a:rPr>
            <a:t>‰‰.</a:t>
          </a:r>
          <a:endParaRPr lang="en-US" sz="1000" baseline="0"/>
        </a:p>
      </cdr:txBody>
    </cdr:sp>
  </cdr:relSizeAnchor>
  <cdr:relSizeAnchor xmlns:cdr="http://schemas.openxmlformats.org/drawingml/2006/chartDrawing">
    <cdr:from>
      <cdr:x>0.15089</cdr:x>
      <cdr:y>0.14896</cdr:y>
    </cdr:from>
    <cdr:to>
      <cdr:x>0.40946</cdr:x>
      <cdr:y>0.21458</cdr:y>
    </cdr:to>
    <cdr:sp macro="" textlink="">
      <cdr:nvSpPr>
        <cdr:cNvPr id="8" name="TextBox 1"/>
        <cdr:cNvSpPr txBox="1"/>
      </cdr:nvSpPr>
      <cdr:spPr>
        <a:xfrm xmlns:a="http://schemas.openxmlformats.org/drawingml/2006/main">
          <a:off x="698499" y="908050"/>
          <a:ext cx="1196975" cy="4000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1"/>
            <a:t>WP-D008-1</a:t>
          </a:r>
          <a:r>
            <a:rPr lang="en-US" sz="1100" b="1" baseline="0"/>
            <a:t> Gas</a:t>
          </a:r>
          <a:endParaRPr lang="en-US" sz="1100" b="1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0.38649</cdr:x>
      <cdr:y>0.93757</cdr:y>
    </cdr:from>
    <cdr:to>
      <cdr:x>0.77707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63289" y="5553056"/>
          <a:ext cx="1680888" cy="3697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400" b="1"/>
            <a:t>Carbon</a:t>
          </a:r>
          <a:r>
            <a:rPr lang="en-US" sz="1400" b="1" baseline="0"/>
            <a:t> Number</a:t>
          </a:r>
          <a:endParaRPr lang="en-US" sz="1400" b="1"/>
        </a:p>
      </cdr:txBody>
    </cdr:sp>
  </cdr:relSizeAnchor>
  <cdr:relSizeAnchor xmlns:cdr="http://schemas.openxmlformats.org/drawingml/2006/chartDrawing">
    <cdr:from>
      <cdr:x>0.21447</cdr:x>
      <cdr:y>0.61004</cdr:y>
    </cdr:from>
    <cdr:to>
      <cdr:x>0.49686</cdr:x>
      <cdr:y>0.87861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933211" y="3613150"/>
          <a:ext cx="1228724" cy="1590675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2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aseline="0"/>
            <a:t>Michaels and Willians Shallow water wells do only contain trace methane gas and are not plotted. </a:t>
          </a:r>
        </a:p>
        <a:p xmlns:a="http://schemas.openxmlformats.org/drawingml/2006/main">
          <a:endParaRPr lang="en-US" sz="1000" baseline="0"/>
        </a:p>
        <a:p xmlns:a="http://schemas.openxmlformats.org/drawingml/2006/main">
          <a:r>
            <a:rPr lang="en-US" sz="1000" baseline="0"/>
            <a:t>Nelson and Nelson Duplicate overplot </a:t>
          </a:r>
          <a:endParaRPr lang="en-US" sz="1000"/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0.62565</cdr:x>
      <cdr:y>0.37812</cdr:y>
    </cdr:from>
    <cdr:to>
      <cdr:x>0.92899</cdr:x>
      <cdr:y>0.60469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828938" y="2305035"/>
          <a:ext cx="1371575" cy="1381170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2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/>
            <a:t>Michaels and Willians Shallow water wells do only contain trace methane gas and are not plotted. </a:t>
          </a:r>
        </a:p>
        <a:p xmlns:a="http://schemas.openxmlformats.org/drawingml/2006/main">
          <a:endParaRPr lang="en-US" sz="1000" baseline="0"/>
        </a:p>
        <a:p xmlns:a="http://schemas.openxmlformats.org/drawingml/2006/main">
          <a:r>
            <a:rPr lang="en-US" sz="1000" baseline="0"/>
            <a:t>Nelson and Nelson Duplicate overplot </a:t>
          </a:r>
          <a:endParaRPr lang="en-US" sz="1000"/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0.08333</cdr:y>
    </cdr:to>
    <cdr:sp macro="" textlink="">
      <cdr:nvSpPr>
        <cdr:cNvPr id="8" name="TextBox 1"/>
        <cdr:cNvSpPr txBox="1"/>
      </cdr:nvSpPr>
      <cdr:spPr>
        <a:xfrm xmlns:a="http://schemas.openxmlformats.org/drawingml/2006/main">
          <a:off x="0" y="0"/>
          <a:ext cx="3566160" cy="411480"/>
        </a:xfrm>
        <a:prstGeom xmlns:a="http://schemas.openxmlformats.org/drawingml/2006/main" prst="rect">
          <a:avLst/>
        </a:prstGeom>
        <a:ln xmlns:a="http://schemas.openxmlformats.org/drawingml/2006/main">
          <a:noFill/>
        </a:ln>
      </cdr:spPr>
      <cdr:txBody>
        <a:bodyPr xmlns:a="http://schemas.openxmlformats.org/drawingml/2006/main" wrap="square" rtlCol="0" anchor="ctr" anchorCtr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200" b="1"/>
            <a:t>Methane</a:t>
          </a:r>
          <a:r>
            <a:rPr lang="en-US" sz="1200" b="1" baseline="0"/>
            <a:t> </a:t>
          </a:r>
          <a:r>
            <a:rPr lang="en-US" sz="1200" b="1" baseline="0">
              <a:latin typeface="Symbol" pitchFamily="18" charset="2"/>
            </a:rPr>
            <a:t>d</a:t>
          </a:r>
          <a:r>
            <a:rPr lang="en-US" sz="1200" b="1" baseline="30000"/>
            <a:t>13</a:t>
          </a:r>
          <a:r>
            <a:rPr lang="en-US" sz="1200" b="1" baseline="0"/>
            <a:t>C vs </a:t>
          </a:r>
          <a:r>
            <a:rPr lang="en-US" sz="1200" b="1" baseline="0">
              <a:latin typeface="Symbol" pitchFamily="18" charset="2"/>
            </a:rPr>
            <a:t>d</a:t>
          </a:r>
          <a:r>
            <a:rPr lang="en-US" sz="1200" b="1" baseline="0"/>
            <a:t>D Genetic Classification Plot</a:t>
          </a:r>
          <a:endParaRPr lang="en-US" sz="1200" b="1"/>
        </a:p>
      </cdr:txBody>
    </cdr:sp>
  </cdr:relSizeAnchor>
  <cdr:relSizeAnchor xmlns:cdr="http://schemas.openxmlformats.org/drawingml/2006/chartDrawing">
    <cdr:from>
      <cdr:x>0.16874</cdr:x>
      <cdr:y>0.6289</cdr:y>
    </cdr:from>
    <cdr:to>
      <cdr:x>0.53527</cdr:x>
      <cdr:y>0.81873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774685" y="3965556"/>
          <a:ext cx="1682758" cy="1196994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1">
          <a:schemeClr val="dk1"/>
        </a:lnRef>
        <a:fillRef xmlns:a="http://schemas.openxmlformats.org/drawingml/2006/main" idx="2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aseline="0"/>
            <a:t>Michaels and Willians Shallow water wells do only contain trace methane gas and are not plotted. </a:t>
          </a:r>
        </a:p>
        <a:p xmlns:a="http://schemas.openxmlformats.org/drawingml/2006/main">
          <a:endParaRPr lang="en-US" sz="1000" baseline="0"/>
        </a:p>
        <a:p xmlns:a="http://schemas.openxmlformats.org/drawingml/2006/main">
          <a:r>
            <a:rPr lang="en-US" sz="1000" baseline="0"/>
            <a:t>No </a:t>
          </a:r>
          <a:r>
            <a:rPr lang="el-GR" sz="1000" baseline="0"/>
            <a:t>δ</a:t>
          </a:r>
          <a:r>
            <a:rPr lang="en-US" sz="1000" baseline="0"/>
            <a:t>D analysis for recent WP-D008-1 gas sample.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9"/>
  <sheetViews>
    <sheetView tabSelected="1" view="pageBreakPreview" zoomScaleNormal="70" zoomScaleSheetLayoutView="100" zoomScalePageLayoutView="85" workbookViewId="0">
      <selection activeCell="B20" sqref="B20"/>
    </sheetView>
  </sheetViews>
  <sheetFormatPr defaultColWidth="9.42578125" defaultRowHeight="15" customHeight="1"/>
  <cols>
    <col min="1" max="3" width="9.42578125" style="58"/>
    <col min="4" max="4" width="10.5703125" style="58" bestFit="1" customWidth="1"/>
    <col min="5" max="7" width="9.42578125" style="58"/>
    <col min="8" max="16384" width="9.42578125" style="47"/>
  </cols>
  <sheetData>
    <row r="1" spans="1:10" ht="15" customHeight="1">
      <c r="A1" s="45"/>
      <c r="B1" s="45"/>
      <c r="C1" s="45"/>
      <c r="D1" s="45"/>
      <c r="E1" s="45"/>
      <c r="F1" s="45"/>
      <c r="G1" s="45"/>
      <c r="H1" s="46"/>
      <c r="I1" s="46"/>
      <c r="J1" s="46"/>
    </row>
    <row r="2" spans="1:10" ht="15" customHeight="1">
      <c r="A2" s="45"/>
      <c r="B2" s="45"/>
      <c r="C2" s="45"/>
      <c r="D2" s="45"/>
      <c r="E2" s="45"/>
      <c r="F2" s="45"/>
      <c r="G2" s="45"/>
      <c r="H2" s="46"/>
      <c r="I2" s="46"/>
      <c r="J2" s="46"/>
    </row>
    <row r="3" spans="1:10" ht="15" customHeight="1">
      <c r="A3" s="45"/>
      <c r="B3" s="45"/>
      <c r="C3" s="45"/>
      <c r="D3" s="45"/>
      <c r="E3" s="45"/>
      <c r="F3" s="45"/>
      <c r="G3" s="45"/>
      <c r="H3" s="46"/>
      <c r="I3" s="46"/>
      <c r="J3" s="46"/>
    </row>
    <row r="4" spans="1:10" ht="15" customHeight="1">
      <c r="A4" s="45"/>
      <c r="B4" s="46"/>
      <c r="C4" s="45"/>
      <c r="D4" s="45"/>
      <c r="E4" s="45"/>
      <c r="F4" s="45"/>
      <c r="G4" s="45"/>
      <c r="H4" s="46"/>
      <c r="I4" s="46"/>
      <c r="J4" s="46"/>
    </row>
    <row r="5" spans="1:10" ht="15" customHeight="1">
      <c r="A5" s="45"/>
      <c r="B5" s="46"/>
      <c r="C5" s="45"/>
      <c r="D5" s="45"/>
      <c r="E5" s="45"/>
      <c r="F5" s="45"/>
      <c r="G5" s="45"/>
      <c r="H5" s="46"/>
      <c r="I5" s="46"/>
      <c r="J5" s="46"/>
    </row>
    <row r="6" spans="1:10" ht="15" customHeight="1">
      <c r="A6" s="45"/>
      <c r="B6" s="46"/>
      <c r="C6" s="45"/>
      <c r="D6" s="45"/>
      <c r="E6" s="45"/>
      <c r="F6" s="45"/>
      <c r="G6" s="45"/>
      <c r="H6" s="46"/>
      <c r="I6" s="46"/>
      <c r="J6" s="46"/>
    </row>
    <row r="7" spans="1:10" ht="15" customHeight="1">
      <c r="A7" s="45"/>
      <c r="B7" s="46"/>
      <c r="C7" s="45"/>
      <c r="D7" s="45"/>
      <c r="E7" s="45"/>
      <c r="F7" s="45"/>
      <c r="G7" s="45"/>
      <c r="H7" s="46"/>
      <c r="I7" s="46"/>
      <c r="J7" s="46"/>
    </row>
    <row r="8" spans="1:10" ht="15" customHeight="1">
      <c r="A8" s="45"/>
      <c r="B8" s="46"/>
      <c r="C8" s="45"/>
      <c r="D8" s="45"/>
      <c r="E8" s="45"/>
      <c r="F8" s="45"/>
      <c r="G8" s="45"/>
      <c r="H8" s="46"/>
      <c r="I8" s="46"/>
      <c r="J8" s="46"/>
    </row>
    <row r="9" spans="1:10" ht="15" customHeight="1">
      <c r="A9" s="45"/>
      <c r="B9" s="45"/>
      <c r="C9" s="45"/>
      <c r="D9" s="45"/>
      <c r="E9" s="45"/>
      <c r="F9" s="45"/>
      <c r="G9" s="45"/>
      <c r="H9" s="45"/>
      <c r="I9" s="45"/>
      <c r="J9" s="45"/>
    </row>
    <row r="10" spans="1:10" ht="15" customHeight="1">
      <c r="A10" s="45"/>
      <c r="B10" s="45"/>
      <c r="C10" s="45"/>
      <c r="D10" s="45"/>
      <c r="E10" s="45"/>
      <c r="F10" s="45"/>
      <c r="G10" s="45"/>
      <c r="H10" s="45"/>
      <c r="I10" s="45"/>
      <c r="J10" s="45"/>
    </row>
    <row r="11" spans="1:10" ht="15" customHeight="1">
      <c r="A11" s="45"/>
      <c r="B11" s="45"/>
      <c r="C11" s="45"/>
      <c r="D11" s="45"/>
      <c r="E11" s="45"/>
      <c r="F11" s="45"/>
      <c r="G11" s="45"/>
      <c r="H11" s="45"/>
      <c r="I11" s="45"/>
      <c r="J11" s="45"/>
    </row>
    <row r="12" spans="1:10" ht="15" customHeight="1">
      <c r="A12" s="45"/>
      <c r="B12" s="45"/>
      <c r="C12" s="45"/>
      <c r="D12" s="45"/>
      <c r="E12" s="45"/>
      <c r="F12" s="45"/>
      <c r="G12" s="45"/>
      <c r="H12" s="45"/>
      <c r="I12" s="45"/>
      <c r="J12" s="45"/>
    </row>
    <row r="13" spans="1:10" ht="15" customHeight="1">
      <c r="A13" s="45"/>
      <c r="B13" s="45"/>
      <c r="C13" s="45"/>
      <c r="D13" s="45"/>
      <c r="E13" s="45"/>
      <c r="F13" s="45"/>
      <c r="G13" s="45"/>
      <c r="H13" s="45"/>
      <c r="I13" s="45"/>
      <c r="J13" s="45"/>
    </row>
    <row r="14" spans="1:10" ht="15" customHeight="1">
      <c r="A14" s="45"/>
      <c r="B14" s="45"/>
      <c r="C14" s="45"/>
      <c r="D14" s="45"/>
      <c r="E14" s="45"/>
      <c r="F14" s="45"/>
      <c r="G14" s="45"/>
      <c r="H14" s="45"/>
      <c r="I14" s="45"/>
      <c r="J14" s="45"/>
    </row>
    <row r="15" spans="1:10" ht="15" customHeight="1">
      <c r="A15" s="45"/>
      <c r="B15" s="45"/>
      <c r="C15" s="45"/>
      <c r="D15" s="45"/>
      <c r="E15" s="45"/>
      <c r="F15" s="45"/>
      <c r="G15" s="45"/>
      <c r="H15" s="45"/>
      <c r="I15" s="45"/>
      <c r="J15" s="45"/>
    </row>
    <row r="16" spans="1:10" ht="15" customHeight="1">
      <c r="A16" s="45"/>
      <c r="B16" s="45"/>
      <c r="C16" s="45"/>
      <c r="D16" s="45"/>
      <c r="E16" s="45"/>
      <c r="F16" s="45"/>
      <c r="G16" s="45"/>
      <c r="H16" s="45"/>
      <c r="I16" s="45"/>
      <c r="J16" s="45"/>
    </row>
    <row r="17" spans="1:10" ht="15" customHeight="1">
      <c r="A17" s="45"/>
      <c r="B17" s="45"/>
      <c r="C17" s="45"/>
      <c r="D17" s="45"/>
      <c r="E17" s="45"/>
      <c r="F17" s="45"/>
      <c r="G17" s="45"/>
      <c r="H17" s="45"/>
      <c r="I17" s="45"/>
      <c r="J17" s="45"/>
    </row>
    <row r="18" spans="1:10" ht="15" customHeight="1">
      <c r="A18" s="45"/>
      <c r="B18" s="48" t="s">
        <v>41</v>
      </c>
      <c r="C18" s="49"/>
      <c r="D18" s="49"/>
      <c r="E18" s="49"/>
      <c r="F18" s="46"/>
      <c r="G18" s="45"/>
      <c r="H18" s="45"/>
      <c r="I18" s="45"/>
      <c r="J18" s="45"/>
    </row>
    <row r="19" spans="1:10" ht="15" customHeight="1">
      <c r="A19" s="45"/>
      <c r="B19" s="48" t="s">
        <v>42</v>
      </c>
      <c r="C19" s="50"/>
      <c r="D19" s="49"/>
      <c r="E19" s="49"/>
      <c r="F19" s="46"/>
      <c r="G19" s="51"/>
      <c r="H19" s="51"/>
      <c r="I19" s="51"/>
      <c r="J19" s="45"/>
    </row>
    <row r="20" spans="1:10" ht="15" customHeight="1">
      <c r="A20" s="45"/>
      <c r="B20" s="50"/>
      <c r="C20" s="50"/>
      <c r="D20" s="49"/>
      <c r="E20" s="49"/>
      <c r="F20" s="46"/>
      <c r="G20" s="51"/>
      <c r="H20" s="51"/>
      <c r="I20" s="51"/>
      <c r="J20" s="45"/>
    </row>
    <row r="21" spans="1:10" ht="15" customHeight="1">
      <c r="A21" s="45"/>
      <c r="B21" s="52" t="s">
        <v>38</v>
      </c>
      <c r="C21" s="53"/>
      <c r="D21" s="52" t="s">
        <v>63</v>
      </c>
      <c r="E21" s="52"/>
      <c r="F21" s="46"/>
      <c r="G21" s="46"/>
      <c r="H21" s="46"/>
      <c r="I21" s="46"/>
      <c r="J21" s="45"/>
    </row>
    <row r="22" spans="1:10" ht="15" customHeight="1">
      <c r="A22" s="45"/>
      <c r="B22" s="52" t="s">
        <v>39</v>
      </c>
      <c r="C22" s="53"/>
      <c r="D22" s="52" t="s">
        <v>65</v>
      </c>
      <c r="E22" s="52"/>
      <c r="F22" s="46"/>
      <c r="G22" s="46"/>
      <c r="H22" s="46"/>
      <c r="I22" s="46"/>
      <c r="J22" s="45"/>
    </row>
    <row r="23" spans="1:10" ht="15" customHeight="1">
      <c r="A23" s="45"/>
      <c r="B23" s="52" t="s">
        <v>43</v>
      </c>
      <c r="C23" s="53"/>
      <c r="D23" s="52" t="s">
        <v>64</v>
      </c>
      <c r="E23" s="52"/>
      <c r="F23" s="54"/>
      <c r="G23" s="46"/>
      <c r="H23" s="46"/>
      <c r="I23" s="46"/>
      <c r="J23" s="45"/>
    </row>
    <row r="24" spans="1:10" ht="15" customHeight="1">
      <c r="A24" s="45"/>
      <c r="B24" s="52" t="s">
        <v>44</v>
      </c>
      <c r="C24" s="53"/>
      <c r="D24" s="52" t="s">
        <v>66</v>
      </c>
      <c r="E24" s="52"/>
      <c r="F24" s="54"/>
      <c r="G24" s="46"/>
      <c r="H24" s="46"/>
      <c r="I24" s="46"/>
      <c r="J24" s="45"/>
    </row>
    <row r="25" spans="1:10" ht="15" customHeight="1">
      <c r="A25" s="45"/>
      <c r="B25" s="55"/>
      <c r="C25" s="55"/>
      <c r="D25" s="84" t="s">
        <v>105</v>
      </c>
      <c r="E25" s="52"/>
      <c r="F25" s="45"/>
      <c r="G25" s="46"/>
      <c r="H25" s="46"/>
      <c r="I25" s="46"/>
      <c r="J25" s="45"/>
    </row>
    <row r="26" spans="1:10" ht="15" customHeight="1">
      <c r="A26" s="45"/>
      <c r="B26" s="45"/>
      <c r="C26" s="45"/>
      <c r="D26" s="84" t="s">
        <v>114</v>
      </c>
      <c r="E26" s="45"/>
      <c r="F26" s="45"/>
      <c r="G26" s="54"/>
      <c r="H26" s="54"/>
      <c r="I26" s="54"/>
      <c r="J26" s="45"/>
    </row>
    <row r="27" spans="1:10" ht="15" customHeight="1">
      <c r="A27" s="45"/>
      <c r="B27" s="45"/>
      <c r="C27" s="45"/>
      <c r="D27" s="52"/>
      <c r="E27" s="45"/>
      <c r="F27" s="45"/>
      <c r="G27" s="54"/>
      <c r="H27" s="54"/>
      <c r="I27" s="54"/>
      <c r="J27" s="45"/>
    </row>
    <row r="28" spans="1:10" ht="15" customHeight="1">
      <c r="A28" s="45"/>
      <c r="B28" s="45"/>
      <c r="C28" s="45"/>
      <c r="D28" s="52"/>
      <c r="E28" s="45"/>
      <c r="F28" s="45"/>
      <c r="G28" s="45"/>
      <c r="H28" s="45"/>
      <c r="I28" s="45"/>
      <c r="J28" s="45"/>
    </row>
    <row r="29" spans="1:10" ht="15" customHeight="1">
      <c r="A29" s="45"/>
      <c r="B29" s="45"/>
      <c r="C29" s="45"/>
      <c r="D29" s="84"/>
      <c r="E29" s="45"/>
      <c r="F29" s="45"/>
      <c r="G29" s="45"/>
      <c r="H29" s="45"/>
      <c r="I29" s="45"/>
      <c r="J29" s="45"/>
    </row>
    <row r="30" spans="1:10" ht="15" customHeight="1">
      <c r="A30" s="45"/>
      <c r="B30" s="45"/>
      <c r="C30" s="46"/>
      <c r="D30" s="45"/>
      <c r="E30" s="49"/>
      <c r="F30" s="45"/>
      <c r="G30" s="45"/>
      <c r="H30" s="45"/>
      <c r="I30" s="45"/>
      <c r="J30" s="45"/>
    </row>
    <row r="31" spans="1:10" ht="15" customHeight="1">
      <c r="A31" s="45"/>
      <c r="B31" s="45"/>
      <c r="C31" s="46"/>
      <c r="D31" s="45"/>
      <c r="E31" s="49"/>
      <c r="F31" s="45"/>
      <c r="G31" s="45"/>
      <c r="H31" s="45"/>
      <c r="I31" s="45"/>
      <c r="J31" s="45"/>
    </row>
    <row r="32" spans="1:10" ht="15" customHeight="1">
      <c r="A32" s="45"/>
      <c r="B32" s="45"/>
      <c r="C32" s="46"/>
      <c r="D32" s="46"/>
      <c r="E32" s="45"/>
      <c r="F32" s="45"/>
      <c r="G32" s="45"/>
      <c r="H32" s="45"/>
      <c r="I32" s="45"/>
      <c r="J32" s="45"/>
    </row>
    <row r="33" spans="1:10" ht="15" customHeight="1">
      <c r="A33" s="45"/>
      <c r="B33" s="45"/>
      <c r="C33" s="46"/>
      <c r="D33" s="46"/>
      <c r="E33" s="45"/>
      <c r="F33" s="51"/>
      <c r="G33" s="51"/>
      <c r="H33" s="51"/>
      <c r="I33" s="51"/>
      <c r="J33" s="45"/>
    </row>
    <row r="34" spans="1:10" ht="15" customHeight="1">
      <c r="A34" s="45"/>
      <c r="B34" s="45"/>
      <c r="C34" s="46"/>
      <c r="D34" s="45"/>
      <c r="E34" s="45"/>
      <c r="F34" s="54"/>
      <c r="G34" s="56"/>
      <c r="H34" s="54"/>
      <c r="I34" s="54"/>
      <c r="J34" s="45"/>
    </row>
    <row r="35" spans="1:10" ht="15" customHeight="1">
      <c r="A35" s="45"/>
      <c r="B35" s="45"/>
      <c r="C35" s="46"/>
      <c r="D35" s="45"/>
      <c r="E35" s="45"/>
      <c r="F35" s="54"/>
      <c r="G35" s="54"/>
      <c r="H35" s="54"/>
      <c r="I35" s="54"/>
      <c r="J35" s="45"/>
    </row>
    <row r="36" spans="1:10" ht="15" customHeight="1">
      <c r="A36" s="45"/>
      <c r="B36" s="45"/>
      <c r="C36" s="46"/>
      <c r="D36" s="45"/>
      <c r="E36" s="45"/>
      <c r="F36" s="56"/>
      <c r="G36" s="54"/>
      <c r="H36" s="54"/>
      <c r="I36" s="54"/>
      <c r="J36" s="45"/>
    </row>
    <row r="37" spans="1:10" ht="15" customHeight="1">
      <c r="A37" s="45"/>
      <c r="B37" s="45"/>
      <c r="C37" s="45"/>
      <c r="D37" s="45"/>
      <c r="E37" s="45"/>
      <c r="F37" s="56"/>
      <c r="G37" s="54"/>
      <c r="H37" s="54"/>
      <c r="I37" s="54"/>
      <c r="J37" s="45"/>
    </row>
    <row r="38" spans="1:10" ht="15" customHeight="1">
      <c r="A38" s="45"/>
      <c r="B38" s="45"/>
      <c r="C38" s="45"/>
      <c r="D38" s="45"/>
      <c r="E38" s="45"/>
      <c r="F38" s="45"/>
      <c r="G38" s="45"/>
      <c r="H38" s="45"/>
      <c r="I38" s="45"/>
      <c r="J38" s="45"/>
    </row>
    <row r="39" spans="1:10" ht="15" customHeight="1">
      <c r="A39" s="45"/>
      <c r="B39" s="45"/>
      <c r="C39" s="45"/>
      <c r="D39" s="45"/>
      <c r="E39" s="45"/>
      <c r="F39" s="45"/>
      <c r="G39" s="45"/>
      <c r="H39" s="45"/>
      <c r="I39" s="45"/>
      <c r="J39" s="45"/>
    </row>
    <row r="40" spans="1:10" ht="15" customHeight="1">
      <c r="A40" s="45"/>
      <c r="B40" s="45"/>
      <c r="C40" s="45"/>
      <c r="D40" s="45"/>
      <c r="E40" s="45"/>
      <c r="F40" s="45"/>
      <c r="G40" s="45"/>
      <c r="H40" s="45"/>
      <c r="I40" s="45"/>
      <c r="J40" s="45"/>
    </row>
    <row r="41" spans="1:10" ht="15" customHeight="1">
      <c r="A41" s="57"/>
      <c r="B41" s="57"/>
      <c r="C41" s="57"/>
      <c r="D41" s="57"/>
      <c r="E41" s="57"/>
      <c r="F41" s="45"/>
      <c r="G41" s="45"/>
      <c r="H41" s="46"/>
      <c r="I41" s="46"/>
      <c r="J41" s="46"/>
    </row>
    <row r="42" spans="1:10" ht="15" customHeight="1">
      <c r="A42" s="57"/>
      <c r="B42" s="57"/>
      <c r="C42" s="57"/>
      <c r="D42" s="57"/>
      <c r="E42" s="57"/>
      <c r="F42" s="45"/>
      <c r="G42" s="45"/>
      <c r="H42" s="46"/>
      <c r="I42" s="46"/>
      <c r="J42" s="46"/>
    </row>
    <row r="43" spans="1:10" ht="15" customHeight="1">
      <c r="A43" s="57"/>
      <c r="B43" s="57"/>
      <c r="C43" s="57"/>
      <c r="D43" s="57"/>
      <c r="E43" s="57"/>
      <c r="F43" s="45"/>
      <c r="G43" s="45"/>
      <c r="H43" s="46"/>
      <c r="I43" s="46"/>
      <c r="J43" s="46"/>
    </row>
    <row r="44" spans="1:10" ht="15" customHeight="1">
      <c r="A44" s="57"/>
      <c r="B44" s="57"/>
      <c r="C44" s="57"/>
      <c r="D44" s="57"/>
      <c r="E44" s="57"/>
      <c r="F44" s="45"/>
      <c r="G44" s="45"/>
      <c r="H44" s="46"/>
      <c r="I44" s="46"/>
      <c r="J44" s="46"/>
    </row>
    <row r="45" spans="1:10" ht="15" customHeight="1">
      <c r="A45" s="57"/>
      <c r="B45" s="57"/>
      <c r="C45" s="57"/>
      <c r="D45" s="57"/>
      <c r="E45" s="57"/>
      <c r="F45" s="45"/>
      <c r="G45" s="45"/>
      <c r="H45" s="46"/>
      <c r="I45" s="46"/>
      <c r="J45" s="46"/>
    </row>
    <row r="46" spans="1:10" ht="15" customHeight="1">
      <c r="A46" s="45"/>
      <c r="B46" s="46"/>
      <c r="C46" s="46"/>
      <c r="D46" s="46"/>
      <c r="E46" s="46"/>
      <c r="F46" s="45"/>
      <c r="G46" s="45"/>
      <c r="H46" s="46"/>
      <c r="I46" s="46"/>
      <c r="J46" s="46"/>
    </row>
    <row r="47" spans="1:10" ht="15" customHeight="1">
      <c r="A47" s="46"/>
      <c r="B47" s="46"/>
      <c r="C47" s="46"/>
      <c r="D47" s="46"/>
      <c r="E47" s="46"/>
      <c r="F47" s="45"/>
      <c r="G47" s="45"/>
      <c r="H47" s="46"/>
      <c r="I47" s="46"/>
      <c r="J47" s="46"/>
    </row>
    <row r="48" spans="1:10" ht="15" customHeight="1">
      <c r="A48" s="45"/>
      <c r="B48" s="45"/>
      <c r="C48" s="45"/>
      <c r="D48" s="45"/>
      <c r="E48" s="45"/>
      <c r="F48" s="45"/>
      <c r="G48" s="45"/>
      <c r="H48" s="46"/>
      <c r="I48" s="46"/>
      <c r="J48" s="46"/>
    </row>
    <row r="49" spans="1:10" ht="15" customHeight="1">
      <c r="A49" s="45"/>
      <c r="B49" s="45"/>
      <c r="C49" s="45"/>
      <c r="D49" s="45"/>
      <c r="E49" s="45"/>
      <c r="F49" s="45"/>
      <c r="G49" s="45"/>
      <c r="H49" s="46"/>
      <c r="I49" s="46"/>
      <c r="J49" s="46"/>
    </row>
  </sheetData>
  <pageMargins left="0.5" right="0.5" top="0.5" bottom="0.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2:IO43"/>
  <sheetViews>
    <sheetView zoomScale="85" zoomScaleNormal="85" zoomScaleSheetLayoutView="70" zoomScalePageLayoutView="25" workbookViewId="0">
      <pane xSplit="2" ySplit="10" topLeftCell="C11" activePane="bottomRight" state="frozen"/>
      <selection pane="topRight" activeCell="C1" sqref="C1"/>
      <selection pane="bottomLeft" activeCell="A12" sqref="A12"/>
      <selection pane="bottomRight" activeCell="A7" sqref="A7"/>
    </sheetView>
  </sheetViews>
  <sheetFormatPr defaultColWidth="10.7109375" defaultRowHeight="15" customHeight="1"/>
  <cols>
    <col min="1" max="1" width="10.7109375" style="27" customWidth="1"/>
    <col min="2" max="2" width="10.5703125" style="27" bestFit="1" customWidth="1"/>
    <col min="3" max="3" width="26" style="27" customWidth="1"/>
    <col min="4" max="4" width="10.7109375" style="27" customWidth="1"/>
    <col min="5" max="5" width="10.7109375" style="27" hidden="1" customWidth="1"/>
    <col min="6" max="6" width="12.5703125" style="27" hidden="1" customWidth="1"/>
    <col min="7" max="7" width="12.42578125" style="27" hidden="1" customWidth="1"/>
    <col min="8" max="8" width="13.140625" style="27" hidden="1" customWidth="1"/>
    <col min="9" max="9" width="17.28515625" style="27" customWidth="1"/>
    <col min="10" max="10" width="10.7109375" style="27" hidden="1" customWidth="1"/>
    <col min="11" max="11" width="19.42578125" style="27" hidden="1" customWidth="1"/>
    <col min="12" max="12" width="24.28515625" style="27" hidden="1" customWidth="1"/>
    <col min="13" max="14" width="10.7109375" style="27" customWidth="1"/>
    <col min="15" max="15" width="10.85546875" style="27" customWidth="1"/>
    <col min="16" max="16" width="10.7109375" style="27" customWidth="1"/>
    <col min="17" max="17" width="12.85546875" style="27" customWidth="1"/>
    <col min="18" max="18" width="11.85546875" style="27" customWidth="1"/>
    <col min="19" max="19" width="13.5703125" style="27" customWidth="1"/>
    <col min="20" max="21" width="10.7109375" style="27" customWidth="1"/>
    <col min="22" max="22" width="13.28515625" style="27" customWidth="1"/>
    <col min="23" max="24" width="10.7109375" style="27" customWidth="1"/>
    <col min="25" max="25" width="11.5703125" style="27" customWidth="1"/>
    <col min="26" max="35" width="10.7109375" style="27" customWidth="1"/>
    <col min="36" max="36" width="18.85546875" style="27" customWidth="1"/>
    <col min="37" max="38" width="10.7109375" style="27" customWidth="1"/>
    <col min="39" max="39" width="11.28515625" style="27" customWidth="1"/>
    <col min="40" max="46" width="10.7109375" style="27" customWidth="1"/>
    <col min="47" max="47" width="28" style="27" customWidth="1"/>
    <col min="48" max="87" width="10.7109375" style="24" hidden="1" customWidth="1"/>
    <col min="88" max="88" width="17.28515625" style="19" customWidth="1"/>
    <col min="89" max="16384" width="10.7109375" style="24"/>
  </cols>
  <sheetData>
    <row r="2" spans="1:249" s="19" customFormat="1" ht="15" customHeight="1">
      <c r="F2" s="62"/>
      <c r="G2" s="62"/>
      <c r="I2" s="20"/>
      <c r="J2" s="20"/>
      <c r="K2" s="20"/>
      <c r="L2" s="20"/>
      <c r="AM2" s="18"/>
      <c r="AN2" s="18"/>
      <c r="AO2" s="18"/>
      <c r="AP2" s="18"/>
      <c r="AR2" s="21"/>
    </row>
    <row r="3" spans="1:249" s="19" customFormat="1" ht="15" customHeight="1">
      <c r="F3" s="62"/>
      <c r="G3" s="62"/>
      <c r="AM3" s="18"/>
      <c r="AN3" s="18"/>
      <c r="AO3" s="18"/>
      <c r="AP3" s="18"/>
      <c r="AR3" s="21"/>
    </row>
    <row r="4" spans="1:249" s="19" customFormat="1" ht="15" customHeight="1">
      <c r="A4" s="43" t="s">
        <v>40</v>
      </c>
      <c r="B4" s="42"/>
      <c r="C4" s="59" t="str">
        <f>CONCATENATE(Cover!D23," / ",Cover!D24)</f>
        <v>East Cheyenne Gas Storage / WSW-1, Williams Shallow, Michaels, Williams Deep, Nelson</v>
      </c>
      <c r="F4" s="62"/>
      <c r="G4" s="62"/>
      <c r="AM4" s="18"/>
      <c r="AN4" s="18"/>
      <c r="AO4" s="18"/>
      <c r="AP4" s="18"/>
      <c r="AR4" s="21"/>
    </row>
    <row r="5" spans="1:249" s="19" customFormat="1" ht="15" customHeight="1">
      <c r="A5" s="43" t="s">
        <v>38</v>
      </c>
      <c r="B5" s="44"/>
      <c r="C5" s="43" t="str">
        <f>Cover!D21</f>
        <v>15110536</v>
      </c>
      <c r="F5" s="62"/>
      <c r="G5" s="62"/>
      <c r="AM5" s="18"/>
      <c r="AN5" s="18"/>
      <c r="AO5" s="18"/>
      <c r="AP5" s="18"/>
      <c r="AR5" s="21"/>
    </row>
    <row r="6" spans="1:249" s="19" customFormat="1" ht="15" customHeight="1">
      <c r="A6" s="43" t="s">
        <v>39</v>
      </c>
      <c r="B6" s="44"/>
      <c r="C6" s="43" t="str">
        <f>Cover!D22</f>
        <v>DIG-008570-008575</v>
      </c>
      <c r="F6" s="62"/>
      <c r="G6" s="62"/>
      <c r="AM6" s="18"/>
      <c r="AN6" s="18"/>
      <c r="AO6" s="18"/>
      <c r="AP6" s="18"/>
      <c r="AR6" s="21"/>
    </row>
    <row r="7" spans="1:249" s="19" customFormat="1" ht="15" customHeight="1" thickBot="1">
      <c r="F7" s="62"/>
      <c r="G7" s="62"/>
      <c r="AM7" s="18"/>
      <c r="AN7" s="18"/>
      <c r="AO7" s="18"/>
      <c r="AP7" s="18"/>
      <c r="AR7" s="21"/>
    </row>
    <row r="8" spans="1:249" s="36" customFormat="1" ht="15" customHeight="1" thickBot="1">
      <c r="A8" s="28" t="s">
        <v>15</v>
      </c>
      <c r="B8" s="29"/>
      <c r="C8" s="29"/>
      <c r="D8" s="30"/>
      <c r="E8" s="30"/>
      <c r="F8" s="30"/>
      <c r="G8" s="30"/>
      <c r="H8" s="30"/>
      <c r="I8" s="34"/>
      <c r="J8" s="31"/>
      <c r="K8" s="30"/>
      <c r="L8" s="34"/>
      <c r="M8" s="32" t="s">
        <v>9</v>
      </c>
      <c r="N8" s="29"/>
      <c r="O8" s="30"/>
      <c r="P8" s="30"/>
      <c r="Q8" s="30"/>
      <c r="R8" s="30"/>
      <c r="S8" s="30"/>
      <c r="T8" s="33"/>
      <c r="U8" s="29"/>
      <c r="V8" s="30"/>
      <c r="W8" s="30"/>
      <c r="X8" s="30"/>
      <c r="Y8" s="30"/>
      <c r="Z8" s="30"/>
      <c r="AA8" s="72" t="s">
        <v>10</v>
      </c>
      <c r="AB8" s="73"/>
      <c r="AC8" s="74"/>
      <c r="AD8" s="74"/>
      <c r="AE8" s="74"/>
      <c r="AF8" s="74"/>
      <c r="AG8" s="74"/>
      <c r="AH8" s="75"/>
      <c r="AV8" s="35" t="s">
        <v>22</v>
      </c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9"/>
      <c r="BP8" s="35" t="s">
        <v>23</v>
      </c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4"/>
    </row>
    <row r="9" spans="1:249" ht="15" customHeight="1">
      <c r="A9" s="65" t="s">
        <v>25</v>
      </c>
      <c r="B9" s="66" t="s">
        <v>6</v>
      </c>
      <c r="C9" s="66" t="s">
        <v>60</v>
      </c>
      <c r="D9" s="66" t="s">
        <v>0</v>
      </c>
      <c r="E9" s="66" t="s">
        <v>0</v>
      </c>
      <c r="F9" s="66" t="s">
        <v>55</v>
      </c>
      <c r="G9" s="66" t="s">
        <v>56</v>
      </c>
      <c r="H9" s="66" t="s">
        <v>1</v>
      </c>
      <c r="I9" s="67" t="s">
        <v>0</v>
      </c>
      <c r="J9" s="65" t="s">
        <v>21</v>
      </c>
      <c r="K9" s="66" t="s">
        <v>18</v>
      </c>
      <c r="L9" s="67" t="s">
        <v>24</v>
      </c>
      <c r="M9" s="65" t="s">
        <v>2</v>
      </c>
      <c r="N9" s="66" t="s">
        <v>51</v>
      </c>
      <c r="O9" s="66" t="s">
        <v>50</v>
      </c>
      <c r="P9" s="66" t="s">
        <v>49</v>
      </c>
      <c r="Q9" s="66" t="s">
        <v>26</v>
      </c>
      <c r="R9" s="66" t="s">
        <v>27</v>
      </c>
      <c r="S9" s="66" t="s">
        <v>28</v>
      </c>
      <c r="T9" s="66" t="s">
        <v>29</v>
      </c>
      <c r="U9" s="66" t="s">
        <v>30</v>
      </c>
      <c r="V9" s="66" t="s">
        <v>31</v>
      </c>
      <c r="W9" s="66" t="s">
        <v>32</v>
      </c>
      <c r="X9" s="66" t="s">
        <v>47</v>
      </c>
      <c r="Y9" s="65" t="s">
        <v>82</v>
      </c>
      <c r="Z9" s="88" t="s">
        <v>48</v>
      </c>
      <c r="AA9" s="71" t="s">
        <v>26</v>
      </c>
      <c r="AB9" s="22" t="s">
        <v>27</v>
      </c>
      <c r="AC9" s="22" t="s">
        <v>28</v>
      </c>
      <c r="AD9" s="22" t="s">
        <v>29</v>
      </c>
      <c r="AE9" s="22" t="s">
        <v>30</v>
      </c>
      <c r="AF9" s="22" t="s">
        <v>31</v>
      </c>
      <c r="AG9" s="22" t="s">
        <v>32</v>
      </c>
      <c r="AH9" s="23" t="s">
        <v>33</v>
      </c>
      <c r="AV9" s="22">
        <v>1</v>
      </c>
      <c r="AW9" s="22">
        <v>2</v>
      </c>
      <c r="AX9" s="22">
        <v>3</v>
      </c>
      <c r="AY9" s="22">
        <v>4</v>
      </c>
      <c r="AZ9" s="22">
        <v>5</v>
      </c>
      <c r="BA9" s="22">
        <v>6</v>
      </c>
      <c r="BB9" s="22">
        <v>7</v>
      </c>
      <c r="BC9" s="22">
        <v>8</v>
      </c>
      <c r="BD9" s="22">
        <v>9</v>
      </c>
      <c r="BE9" s="22">
        <v>10</v>
      </c>
      <c r="BF9" s="22">
        <v>11</v>
      </c>
      <c r="BG9" s="22">
        <v>12</v>
      </c>
      <c r="BH9" s="22">
        <v>13</v>
      </c>
      <c r="BI9" s="22">
        <v>14</v>
      </c>
      <c r="BJ9" s="22">
        <v>15</v>
      </c>
      <c r="BK9" s="22">
        <v>16</v>
      </c>
      <c r="BL9" s="22">
        <v>17</v>
      </c>
      <c r="BM9" s="22">
        <v>18</v>
      </c>
      <c r="BN9" s="22">
        <v>19</v>
      </c>
      <c r="BO9" s="37">
        <v>20</v>
      </c>
      <c r="BP9" s="22">
        <v>1</v>
      </c>
      <c r="BQ9" s="22">
        <v>2</v>
      </c>
      <c r="BR9" s="22">
        <v>3</v>
      </c>
      <c r="BS9" s="22">
        <v>4</v>
      </c>
      <c r="BT9" s="22">
        <v>5</v>
      </c>
      <c r="BU9" s="22">
        <v>6</v>
      </c>
      <c r="BV9" s="22">
        <v>7</v>
      </c>
      <c r="BW9" s="22">
        <v>8</v>
      </c>
      <c r="BX9" s="22">
        <v>9</v>
      </c>
      <c r="BY9" s="22">
        <v>10</v>
      </c>
      <c r="BZ9" s="22">
        <v>11</v>
      </c>
      <c r="CA9" s="22">
        <v>12</v>
      </c>
      <c r="CB9" s="22">
        <v>13</v>
      </c>
      <c r="CC9" s="22">
        <v>14</v>
      </c>
      <c r="CD9" s="22">
        <v>15</v>
      </c>
      <c r="CE9" s="22">
        <v>16</v>
      </c>
      <c r="CF9" s="22">
        <v>17</v>
      </c>
      <c r="CG9" s="22">
        <v>18</v>
      </c>
      <c r="CH9" s="22">
        <v>19</v>
      </c>
      <c r="CI9" s="23">
        <v>20</v>
      </c>
    </row>
    <row r="10" spans="1:249" ht="12" customHeight="1" thickBot="1">
      <c r="A10" s="71" t="s">
        <v>7</v>
      </c>
      <c r="B10" s="22" t="s">
        <v>7</v>
      </c>
      <c r="C10" s="22" t="s">
        <v>19</v>
      </c>
      <c r="D10" s="22" t="s">
        <v>3</v>
      </c>
      <c r="E10" s="22" t="s">
        <v>4</v>
      </c>
      <c r="F10" s="22" t="s">
        <v>46</v>
      </c>
      <c r="G10" s="22" t="s">
        <v>46</v>
      </c>
      <c r="H10" s="22" t="s">
        <v>46</v>
      </c>
      <c r="I10" s="23" t="s">
        <v>36</v>
      </c>
      <c r="J10" s="71" t="s">
        <v>20</v>
      </c>
      <c r="K10" s="22" t="s">
        <v>19</v>
      </c>
      <c r="L10" s="23"/>
      <c r="M10" s="71" t="s">
        <v>3</v>
      </c>
      <c r="N10" s="22" t="s">
        <v>5</v>
      </c>
      <c r="O10" s="22" t="s">
        <v>5</v>
      </c>
      <c r="P10" s="22" t="s">
        <v>5</v>
      </c>
      <c r="Q10" s="22" t="s">
        <v>5</v>
      </c>
      <c r="R10" s="22" t="s">
        <v>5</v>
      </c>
      <c r="S10" s="22" t="s">
        <v>5</v>
      </c>
      <c r="T10" s="22" t="s">
        <v>5</v>
      </c>
      <c r="U10" s="22" t="s">
        <v>5</v>
      </c>
      <c r="V10" s="22" t="s">
        <v>5</v>
      </c>
      <c r="W10" s="22" t="s">
        <v>5</v>
      </c>
      <c r="X10" s="22" t="s">
        <v>5</v>
      </c>
      <c r="Y10" s="71" t="s">
        <v>5</v>
      </c>
      <c r="Z10" s="23" t="s">
        <v>5</v>
      </c>
      <c r="AA10" s="71" t="s">
        <v>8</v>
      </c>
      <c r="AB10" s="22" t="s">
        <v>8</v>
      </c>
      <c r="AC10" s="22" t="s">
        <v>8</v>
      </c>
      <c r="AD10" s="22" t="s">
        <v>8</v>
      </c>
      <c r="AE10" s="22" t="s">
        <v>8</v>
      </c>
      <c r="AF10" s="22" t="s">
        <v>8</v>
      </c>
      <c r="AG10" s="22" t="s">
        <v>8</v>
      </c>
      <c r="AH10" s="23" t="s">
        <v>8</v>
      </c>
      <c r="AV10" s="41" t="e">
        <f t="shared" ref="AV10:CI10" si="0">VLOOKUP(AV9,$J11:$L14,3)</f>
        <v>#N/A</v>
      </c>
      <c r="AW10" s="25" t="e">
        <f t="shared" si="0"/>
        <v>#N/A</v>
      </c>
      <c r="AX10" s="25" t="e">
        <f t="shared" si="0"/>
        <v>#N/A</v>
      </c>
      <c r="AY10" s="25" t="e">
        <f t="shared" si="0"/>
        <v>#N/A</v>
      </c>
      <c r="AZ10" s="25" t="e">
        <f t="shared" si="0"/>
        <v>#N/A</v>
      </c>
      <c r="BA10" s="25" t="e">
        <f t="shared" si="0"/>
        <v>#N/A</v>
      </c>
      <c r="BB10" s="25" t="e">
        <f t="shared" si="0"/>
        <v>#N/A</v>
      </c>
      <c r="BC10" s="25" t="e">
        <f t="shared" si="0"/>
        <v>#N/A</v>
      </c>
      <c r="BD10" s="25" t="e">
        <f t="shared" si="0"/>
        <v>#N/A</v>
      </c>
      <c r="BE10" s="25" t="e">
        <f t="shared" si="0"/>
        <v>#N/A</v>
      </c>
      <c r="BF10" s="25" t="e">
        <f t="shared" si="0"/>
        <v>#N/A</v>
      </c>
      <c r="BG10" s="25" t="e">
        <f t="shared" si="0"/>
        <v>#N/A</v>
      </c>
      <c r="BH10" s="25" t="e">
        <f t="shared" si="0"/>
        <v>#N/A</v>
      </c>
      <c r="BI10" s="25" t="e">
        <f t="shared" si="0"/>
        <v>#N/A</v>
      </c>
      <c r="BJ10" s="25" t="e">
        <f t="shared" si="0"/>
        <v>#N/A</v>
      </c>
      <c r="BK10" s="25" t="e">
        <f t="shared" si="0"/>
        <v>#N/A</v>
      </c>
      <c r="BL10" s="25" t="e">
        <f t="shared" si="0"/>
        <v>#N/A</v>
      </c>
      <c r="BM10" s="25" t="e">
        <f t="shared" si="0"/>
        <v>#N/A</v>
      </c>
      <c r="BN10" s="25" t="e">
        <f t="shared" si="0"/>
        <v>#N/A</v>
      </c>
      <c r="BO10" s="38" t="e">
        <f t="shared" si="0"/>
        <v>#N/A</v>
      </c>
      <c r="BP10" s="25" t="e">
        <f t="shared" si="0"/>
        <v>#N/A</v>
      </c>
      <c r="BQ10" s="25" t="e">
        <f t="shared" si="0"/>
        <v>#N/A</v>
      </c>
      <c r="BR10" s="25" t="e">
        <f t="shared" si="0"/>
        <v>#N/A</v>
      </c>
      <c r="BS10" s="25" t="e">
        <f t="shared" si="0"/>
        <v>#N/A</v>
      </c>
      <c r="BT10" s="25" t="e">
        <f t="shared" si="0"/>
        <v>#N/A</v>
      </c>
      <c r="BU10" s="25" t="e">
        <f t="shared" si="0"/>
        <v>#N/A</v>
      </c>
      <c r="BV10" s="25" t="e">
        <f t="shared" si="0"/>
        <v>#N/A</v>
      </c>
      <c r="BW10" s="25" t="e">
        <f t="shared" si="0"/>
        <v>#N/A</v>
      </c>
      <c r="BX10" s="25" t="e">
        <f t="shared" si="0"/>
        <v>#N/A</v>
      </c>
      <c r="BY10" s="25" t="e">
        <f t="shared" si="0"/>
        <v>#N/A</v>
      </c>
      <c r="BZ10" s="25" t="e">
        <f t="shared" si="0"/>
        <v>#N/A</v>
      </c>
      <c r="CA10" s="25" t="e">
        <f t="shared" si="0"/>
        <v>#N/A</v>
      </c>
      <c r="CB10" s="25" t="e">
        <f t="shared" si="0"/>
        <v>#N/A</v>
      </c>
      <c r="CC10" s="25" t="e">
        <f t="shared" si="0"/>
        <v>#N/A</v>
      </c>
      <c r="CD10" s="25" t="e">
        <f t="shared" si="0"/>
        <v>#N/A</v>
      </c>
      <c r="CE10" s="25" t="e">
        <f t="shared" si="0"/>
        <v>#N/A</v>
      </c>
      <c r="CF10" s="25" t="e">
        <f t="shared" si="0"/>
        <v>#N/A</v>
      </c>
      <c r="CG10" s="25" t="e">
        <f t="shared" si="0"/>
        <v>#N/A</v>
      </c>
      <c r="CH10" s="25" t="e">
        <f t="shared" si="0"/>
        <v>#N/A</v>
      </c>
      <c r="CI10" s="26" t="e">
        <f t="shared" si="0"/>
        <v>#N/A</v>
      </c>
      <c r="CJ10" s="21"/>
    </row>
    <row r="11" spans="1:249" ht="15" customHeight="1">
      <c r="A11" s="191">
        <v>15110536</v>
      </c>
      <c r="B11" s="81" t="s">
        <v>67</v>
      </c>
      <c r="C11" s="81" t="s">
        <v>73</v>
      </c>
      <c r="D11" s="124">
        <v>42320</v>
      </c>
      <c r="E11" s="125"/>
      <c r="F11" s="125"/>
      <c r="G11" s="125"/>
      <c r="H11" s="125"/>
      <c r="I11" s="126" t="s">
        <v>72</v>
      </c>
      <c r="J11" s="122"/>
      <c r="K11" s="81"/>
      <c r="L11" s="83"/>
      <c r="M11" s="130">
        <v>42324</v>
      </c>
      <c r="N11" s="82">
        <v>420109.64748988603</v>
      </c>
      <c r="O11" s="82">
        <v>48356.304677609201</v>
      </c>
      <c r="P11" s="82">
        <v>5359.6029473123799</v>
      </c>
      <c r="Q11" s="82">
        <v>10403.748039878399</v>
      </c>
      <c r="R11" s="82" t="s">
        <v>78</v>
      </c>
      <c r="S11" s="82" t="s">
        <v>78</v>
      </c>
      <c r="T11" s="82" t="s">
        <v>78</v>
      </c>
      <c r="U11" s="82" t="s">
        <v>78</v>
      </c>
      <c r="V11" s="82" t="s">
        <v>78</v>
      </c>
      <c r="W11" s="82" t="s">
        <v>78</v>
      </c>
      <c r="X11" s="157" t="s">
        <v>78</v>
      </c>
      <c r="Y11" s="161" t="s">
        <v>80</v>
      </c>
      <c r="Z11" s="89" t="s">
        <v>78</v>
      </c>
      <c r="AA11" s="110">
        <f t="shared" ref="AA11:AA15" si="1">IF(Q11="nd",NA(),100*Q11/SUM($Q11:$X11))</f>
        <v>100</v>
      </c>
      <c r="AB11" s="111" t="e">
        <f t="shared" ref="AB11:AB15" si="2">IF(R11="nd",NA(),100*R11/SUM($Q11:$X11))</f>
        <v>#N/A</v>
      </c>
      <c r="AC11" s="111" t="e">
        <f t="shared" ref="AC11:AC15" si="3">IF(S11="nd",NA(),100*S11/SUM($Q11:$X11))</f>
        <v>#N/A</v>
      </c>
      <c r="AD11" s="111" t="e">
        <f t="shared" ref="AD11:AD15" si="4">IF(T11="nd",NA(),100*T11/SUM($Q11:$X11))</f>
        <v>#N/A</v>
      </c>
      <c r="AE11" s="111" t="e">
        <f t="shared" ref="AE11:AE15" si="5">IF(U11="nd",NA(),100*U11/SUM($Q11:$X11))</f>
        <v>#N/A</v>
      </c>
      <c r="AF11" s="111" t="e">
        <f t="shared" ref="AF11:AF15" si="6">IF(V11="nd",NA(),100*V11/SUM($Q11:$X11))</f>
        <v>#N/A</v>
      </c>
      <c r="AG11" s="111" t="e">
        <f t="shared" ref="AG11:AG15" si="7">IF(W11="nd",NA(),100*W11/SUM($Q11:$X11))</f>
        <v>#N/A</v>
      </c>
      <c r="AH11" s="132" t="e">
        <f t="shared" ref="AH11:AH15" si="8">IF(X11="nd",NA(),100*X11/SUM($Q11:$X11))</f>
        <v>#N/A</v>
      </c>
      <c r="AV11" s="14" t="str">
        <f>IF(COUNT(#REF!)&gt;0,IF(AV$9&lt;MAX($J$11:$J$14)+1,IF($J11=AV$9,#REF!,""),""),"")</f>
        <v/>
      </c>
      <c r="AW11" s="13" t="str">
        <f>IF(COUNT(#REF!)&gt;0,IF(AW$9&lt;MAX($J$11:$J$14)+1,IF($J11=AW$9,#REF!,""),""),"")</f>
        <v/>
      </c>
      <c r="AX11" s="13" t="str">
        <f>IF(COUNT(#REF!)&gt;0,IF(AX$9&lt;MAX($J$11:$J$14)+1,IF($J11=AX$9,#REF!,""),""),"")</f>
        <v/>
      </c>
      <c r="AY11" s="13" t="str">
        <f>IF(COUNT(#REF!)&gt;0,IF(AY$9&lt;MAX($J$11:$J$14)+1,IF($J11=AY$9,#REF!,""),""),"")</f>
        <v/>
      </c>
      <c r="AZ11" s="13" t="str">
        <f>IF(COUNT(#REF!)&gt;0,IF(AZ$9&lt;MAX($J$11:$J$14)+1,IF($J11=AZ$9,#REF!,""),""),"")</f>
        <v/>
      </c>
      <c r="BA11" s="13" t="str">
        <f>IF(COUNT(#REF!)&gt;0,IF(BA$9&lt;MAX($J$11:$J$14)+1,IF($J11=BA$9,#REF!,""),""),"")</f>
        <v/>
      </c>
      <c r="BB11" s="13" t="str">
        <f>IF(COUNT(#REF!)&gt;0,IF(BB$9&lt;MAX($J$11:$J$14)+1,IF($J11=BB$9,#REF!,""),""),"")</f>
        <v/>
      </c>
      <c r="BC11" s="13" t="str">
        <f>IF(COUNT(#REF!)&gt;0,IF(BC$9&lt;MAX($J$11:$J$14)+1,IF($J11=BC$9,#REF!,""),""),"")</f>
        <v/>
      </c>
      <c r="BD11" s="13" t="str">
        <f>IF(COUNT(#REF!)&gt;0,IF(BD$9&lt;MAX($J$11:$J$14)+1,IF($J11=BD$9,#REF!,""),""),"")</f>
        <v/>
      </c>
      <c r="BE11" s="13" t="str">
        <f>IF(COUNT(#REF!)&gt;0,IF(BE$9&lt;MAX($J$11:$J$14)+1,IF($J11=BE$9,#REF!,""),""),"")</f>
        <v/>
      </c>
      <c r="BF11" s="13" t="str">
        <f>IF(COUNT(#REF!)&gt;0,IF(BF$9&lt;MAX($J$11:$J$14)+1,IF($J11=BF$9,#REF!,""),""),"")</f>
        <v/>
      </c>
      <c r="BG11" s="13" t="str">
        <f>IF(COUNT(#REF!)&gt;0,IF(BG$9&lt;MAX($J$11:$J$14)+1,IF($J11=BG$9,#REF!,""),""),"")</f>
        <v/>
      </c>
      <c r="BH11" s="13" t="str">
        <f>IF(COUNT(#REF!)&gt;0,IF(BH$9&lt;MAX($J$11:$J$14)+1,IF($J11=BH$9,#REF!,""),""),"")</f>
        <v/>
      </c>
      <c r="BI11" s="13" t="str">
        <f>IF(COUNT(#REF!)&gt;0,IF(BI$9&lt;MAX($J$11:$J$14)+1,IF($J11=BI$9,#REF!,""),""),"")</f>
        <v/>
      </c>
      <c r="BJ11" s="13" t="str">
        <f>IF(COUNT(#REF!)&gt;0,IF(BJ$9&lt;MAX($J$11:$J$14)+1,IF($J11=BJ$9,#REF!,""),""),"")</f>
        <v/>
      </c>
      <c r="BK11" s="13" t="str">
        <f>IF(COUNT(#REF!)&gt;0,IF(BK$9&lt;MAX($J$11:$J$14)+1,IF($J11=BK$9,#REF!,""),""),"")</f>
        <v/>
      </c>
      <c r="BL11" s="13" t="str">
        <f>IF(COUNT(#REF!)&gt;0,IF(BL$9&lt;MAX($J$11:$J$14)+1,IF($J11=BL$9,#REF!,""),""),"")</f>
        <v/>
      </c>
      <c r="BM11" s="13" t="str">
        <f>IF(COUNT(#REF!)&gt;0,IF(BM$9&lt;MAX($J$11:$J$14)+1,IF($J11=BM$9,#REF!,""),""),"")</f>
        <v/>
      </c>
      <c r="BN11" s="13" t="str">
        <f>IF(COUNT(#REF!)&gt;0,IF(BN$9&lt;MAX($J$11:$J$14)+1,IF($J11=BN$9,#REF!,""),""),"")</f>
        <v/>
      </c>
      <c r="BO11" s="15" t="str">
        <f>IF(COUNT(#REF!)&gt;0,IF(BO$9&lt;MAX($J$11:$J$14)+1,IF($J11=BO$9,#REF!,""),""),"")</f>
        <v/>
      </c>
      <c r="BP11" s="14" t="str">
        <f>IF(COUNT(#REF!)&gt;0,IF(BP$9&lt;MAX($J$11:$J$14)+1,IF($J11=BP$9,#REF!,""),""),"")</f>
        <v/>
      </c>
      <c r="BQ11" s="13" t="str">
        <f>IF(COUNT(#REF!)&gt;0,IF(BQ$9&lt;MAX($J$11:$J$14)+1,IF($J11=BQ$9,#REF!,""),""),"")</f>
        <v/>
      </c>
      <c r="BR11" s="13" t="str">
        <f>IF(COUNT(#REF!)&gt;0,IF(BR$9&lt;MAX($J$11:$J$14)+1,IF($J11=BR$9,#REF!,""),""),"")</f>
        <v/>
      </c>
      <c r="BS11" s="13" t="str">
        <f>IF(COUNT(#REF!)&gt;0,IF(BS$9&lt;MAX($J$11:$J$14)+1,IF($J11=BS$9,#REF!,""),""),"")</f>
        <v/>
      </c>
      <c r="BT11" s="13" t="str">
        <f>IF(COUNT(#REF!)&gt;0,IF(BT$9&lt;MAX($J$11:$J$14)+1,IF($J11=BT$9,#REF!,""),""),"")</f>
        <v/>
      </c>
      <c r="BU11" s="13" t="str">
        <f>IF(COUNT(#REF!)&gt;0,IF(BU$9&lt;MAX($J$11:$J$14)+1,IF($J11=BU$9,#REF!,""),""),"")</f>
        <v/>
      </c>
      <c r="BV11" s="13" t="str">
        <f>IF(COUNT(#REF!)&gt;0,IF(BV$9&lt;MAX($J$11:$J$14)+1,IF($J11=BV$9,#REF!,""),""),"")</f>
        <v/>
      </c>
      <c r="BW11" s="13" t="str">
        <f>IF(COUNT(#REF!)&gt;0,IF(BW$9&lt;MAX($J$11:$J$14)+1,IF($J11=BW$9,#REF!,""),""),"")</f>
        <v/>
      </c>
      <c r="BX11" s="13" t="str">
        <f>IF(COUNT(#REF!)&gt;0,IF(BX$9&lt;MAX($J$11:$J$14)+1,IF($J11=BX$9,#REF!,""),""),"")</f>
        <v/>
      </c>
      <c r="BY11" s="13" t="str">
        <f>IF(COUNT(#REF!)&gt;0,IF(BY$9&lt;MAX($J$11:$J$14)+1,IF($J11=BY$9,#REF!,""),""),"")</f>
        <v/>
      </c>
      <c r="BZ11" s="13" t="str">
        <f>IF(COUNT(#REF!)&gt;0,IF(BZ$9&lt;MAX($J$11:$J$14)+1,IF($J11=BZ$9,#REF!,""),""),"")</f>
        <v/>
      </c>
      <c r="CA11" s="13" t="str">
        <f>IF(COUNT(#REF!)&gt;0,IF(CA$9&lt;MAX($J$11:$J$14)+1,IF($J11=CA$9,#REF!,""),""),"")</f>
        <v/>
      </c>
      <c r="CB11" s="13" t="str">
        <f>IF(COUNT(#REF!)&gt;0,IF(CB$9&lt;MAX($J$11:$J$14)+1,IF($J11=CB$9,#REF!,""),""),"")</f>
        <v/>
      </c>
      <c r="CC11" s="13" t="str">
        <f>IF(COUNT(#REF!)&gt;0,IF(CC$9&lt;MAX($J$11:$J$14)+1,IF($J11=CC$9,#REF!,""),""),"")</f>
        <v/>
      </c>
      <c r="CD11" s="13" t="str">
        <f>IF(COUNT(#REF!)&gt;0,IF(CD$9&lt;MAX($J$11:$J$14)+1,IF($J11=CD$9,#REF!,""),""),"")</f>
        <v/>
      </c>
      <c r="CE11" s="13" t="str">
        <f>IF(COUNT(#REF!)&gt;0,IF(CE$9&lt;MAX($J$11:$J$14)+1,IF($J11=CE$9,#REF!,""),""),"")</f>
        <v/>
      </c>
      <c r="CF11" s="13" t="str">
        <f>IF(COUNT(#REF!)&gt;0,IF(CF$9&lt;MAX($J$11:$J$14)+1,IF($J11=CF$9,#REF!,""),""),"")</f>
        <v/>
      </c>
      <c r="CG11" s="13" t="str">
        <f>IF(COUNT(#REF!)&gt;0,IF(CG$9&lt;MAX($J$11:$J$14)+1,IF($J11=CG$9,#REF!,""),""),"")</f>
        <v/>
      </c>
      <c r="CH11" s="13" t="str">
        <f>IF(COUNT(#REF!)&gt;0,IF(CH$9&lt;MAX($J$11:$J$14)+1,IF($J11=CH$9,#REF!,""),""),"")</f>
        <v/>
      </c>
      <c r="CI11" s="15" t="str">
        <f>IF(COUNT(#REF!)&gt;0,IF(CI$9&lt;MAX($J$11:$J$14)+1,IF($J11=CI$9,#REF!,""),""),"")</f>
        <v/>
      </c>
    </row>
    <row r="12" spans="1:249" ht="15" customHeight="1">
      <c r="A12" s="192">
        <v>15110536</v>
      </c>
      <c r="B12" s="93" t="s">
        <v>68</v>
      </c>
      <c r="C12" s="93" t="s">
        <v>74</v>
      </c>
      <c r="D12" s="104">
        <v>42320</v>
      </c>
      <c r="E12" s="91"/>
      <c r="F12" s="92"/>
      <c r="G12" s="92"/>
      <c r="H12" s="13"/>
      <c r="I12" s="127" t="s">
        <v>72</v>
      </c>
      <c r="J12" s="14"/>
      <c r="K12" s="13"/>
      <c r="L12" s="128"/>
      <c r="M12" s="105">
        <v>42324</v>
      </c>
      <c r="N12" s="100">
        <v>410751.90454790503</v>
      </c>
      <c r="O12" s="100">
        <v>54201.8646069971</v>
      </c>
      <c r="P12" s="100">
        <v>31614.632959648701</v>
      </c>
      <c r="Q12" s="100">
        <v>53.9</v>
      </c>
      <c r="R12" s="100" t="s">
        <v>78</v>
      </c>
      <c r="S12" s="100" t="s">
        <v>78</v>
      </c>
      <c r="T12" s="100" t="s">
        <v>78</v>
      </c>
      <c r="U12" s="100" t="s">
        <v>78</v>
      </c>
      <c r="V12" s="100" t="s">
        <v>78</v>
      </c>
      <c r="W12" s="100" t="s">
        <v>78</v>
      </c>
      <c r="X12" s="158" t="s">
        <v>78</v>
      </c>
      <c r="Y12" s="162" t="s">
        <v>80</v>
      </c>
      <c r="Z12" s="107" t="s">
        <v>78</v>
      </c>
      <c r="AA12" s="112">
        <f t="shared" si="1"/>
        <v>100</v>
      </c>
      <c r="AB12" s="108" t="e">
        <f t="shared" si="2"/>
        <v>#N/A</v>
      </c>
      <c r="AC12" s="108" t="e">
        <f t="shared" si="3"/>
        <v>#N/A</v>
      </c>
      <c r="AD12" s="108" t="e">
        <f t="shared" si="4"/>
        <v>#N/A</v>
      </c>
      <c r="AE12" s="108" t="e">
        <f t="shared" si="5"/>
        <v>#N/A</v>
      </c>
      <c r="AF12" s="108" t="e">
        <f t="shared" si="6"/>
        <v>#N/A</v>
      </c>
      <c r="AG12" s="108" t="e">
        <f t="shared" si="7"/>
        <v>#N/A</v>
      </c>
      <c r="AH12" s="109" t="e">
        <f t="shared" si="8"/>
        <v>#N/A</v>
      </c>
      <c r="AV12" s="14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5"/>
      <c r="BP12" s="14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5"/>
      <c r="CJ12" s="62"/>
    </row>
    <row r="13" spans="1:249" ht="15" customHeight="1">
      <c r="A13" s="193">
        <v>15110536</v>
      </c>
      <c r="B13" s="13" t="s">
        <v>69</v>
      </c>
      <c r="C13" s="13" t="s">
        <v>75</v>
      </c>
      <c r="D13" s="103">
        <v>42320</v>
      </c>
      <c r="E13" s="91"/>
      <c r="F13" s="92"/>
      <c r="G13" s="92"/>
      <c r="H13" s="13"/>
      <c r="I13" s="15" t="s">
        <v>72</v>
      </c>
      <c r="J13" s="14"/>
      <c r="K13" s="13"/>
      <c r="L13" s="128"/>
      <c r="M13" s="106">
        <v>42324</v>
      </c>
      <c r="N13" s="92">
        <v>348970.84686483903</v>
      </c>
      <c r="O13" s="92">
        <v>123250.892663291</v>
      </c>
      <c r="P13" s="92">
        <v>4581.8858167656699</v>
      </c>
      <c r="Q13" s="92">
        <v>89.524998202292096</v>
      </c>
      <c r="R13" s="92" t="s">
        <v>78</v>
      </c>
      <c r="S13" s="92" t="s">
        <v>78</v>
      </c>
      <c r="T13" s="92" t="s">
        <v>78</v>
      </c>
      <c r="U13" s="92" t="s">
        <v>78</v>
      </c>
      <c r="V13" s="92" t="s">
        <v>78</v>
      </c>
      <c r="W13" s="92" t="s">
        <v>78</v>
      </c>
      <c r="X13" s="159" t="s">
        <v>78</v>
      </c>
      <c r="Y13" s="162" t="s">
        <v>80</v>
      </c>
      <c r="Z13" s="107" t="s">
        <v>78</v>
      </c>
      <c r="AA13" s="113">
        <f t="shared" si="1"/>
        <v>100</v>
      </c>
      <c r="AB13" s="114" t="e">
        <f t="shared" si="2"/>
        <v>#N/A</v>
      </c>
      <c r="AC13" s="114" t="e">
        <f t="shared" si="3"/>
        <v>#N/A</v>
      </c>
      <c r="AD13" s="114" t="e">
        <f t="shared" si="4"/>
        <v>#N/A</v>
      </c>
      <c r="AE13" s="114" t="e">
        <f t="shared" si="5"/>
        <v>#N/A</v>
      </c>
      <c r="AF13" s="114" t="e">
        <f t="shared" si="6"/>
        <v>#N/A</v>
      </c>
      <c r="AG13" s="114" t="e">
        <f t="shared" si="7"/>
        <v>#N/A</v>
      </c>
      <c r="AH13" s="115" t="e">
        <f t="shared" si="8"/>
        <v>#N/A</v>
      </c>
      <c r="AV13" s="156"/>
      <c r="AW13" s="149"/>
      <c r="AX13" s="149"/>
      <c r="AY13" s="149"/>
      <c r="AZ13" s="149"/>
      <c r="BA13" s="149"/>
      <c r="BB13" s="149"/>
      <c r="BC13" s="149"/>
      <c r="BD13" s="149"/>
      <c r="BE13" s="149"/>
      <c r="BF13" s="149"/>
      <c r="BG13" s="149"/>
      <c r="BH13" s="149"/>
      <c r="BI13" s="149"/>
      <c r="BJ13" s="149"/>
      <c r="BK13" s="149"/>
      <c r="BL13" s="149"/>
      <c r="BM13" s="149"/>
      <c r="BN13" s="149"/>
      <c r="BO13" s="151"/>
      <c r="BP13" s="156"/>
      <c r="BQ13" s="149"/>
      <c r="BR13" s="149"/>
      <c r="BS13" s="149"/>
      <c r="BT13" s="149"/>
      <c r="BU13" s="149"/>
      <c r="BV13" s="149"/>
      <c r="BW13" s="149"/>
      <c r="BX13" s="149"/>
      <c r="BY13" s="149"/>
      <c r="BZ13" s="149"/>
      <c r="CA13" s="149"/>
      <c r="CB13" s="149"/>
      <c r="CC13" s="149"/>
      <c r="CD13" s="149"/>
      <c r="CE13" s="149"/>
      <c r="CF13" s="149"/>
      <c r="CG13" s="149"/>
      <c r="CH13" s="149"/>
      <c r="CI13" s="151"/>
      <c r="CJ13" s="62"/>
    </row>
    <row r="14" spans="1:249" ht="15" customHeight="1">
      <c r="A14" s="192">
        <v>15110536</v>
      </c>
      <c r="B14" s="93" t="s">
        <v>70</v>
      </c>
      <c r="C14" s="93" t="s">
        <v>76</v>
      </c>
      <c r="D14" s="104">
        <v>42320</v>
      </c>
      <c r="E14" s="94"/>
      <c r="F14" s="95"/>
      <c r="G14" s="95"/>
      <c r="H14" s="93"/>
      <c r="I14" s="127" t="s">
        <v>72</v>
      </c>
      <c r="J14" s="131"/>
      <c r="K14" s="93"/>
      <c r="L14" s="129"/>
      <c r="M14" s="105">
        <v>42324</v>
      </c>
      <c r="N14" s="100">
        <v>373061.761161156</v>
      </c>
      <c r="O14" s="100">
        <v>12273.9216433039</v>
      </c>
      <c r="P14" s="100">
        <v>2407.82327612791</v>
      </c>
      <c r="Q14" s="100">
        <v>139935.90652907299</v>
      </c>
      <c r="R14" s="100">
        <v>154.08149542012899</v>
      </c>
      <c r="S14" s="100" t="s">
        <v>78</v>
      </c>
      <c r="T14" s="100" t="s">
        <v>78</v>
      </c>
      <c r="U14" s="100" t="s">
        <v>78</v>
      </c>
      <c r="V14" s="100" t="s">
        <v>78</v>
      </c>
      <c r="W14" s="100" t="s">
        <v>78</v>
      </c>
      <c r="X14" s="158" t="s">
        <v>78</v>
      </c>
      <c r="Y14" s="162" t="s">
        <v>80</v>
      </c>
      <c r="Z14" s="107" t="s">
        <v>78</v>
      </c>
      <c r="AA14" s="112">
        <f t="shared" si="1"/>
        <v>99.890012485836465</v>
      </c>
      <c r="AB14" s="108">
        <f t="shared" si="2"/>
        <v>0.10998751416353153</v>
      </c>
      <c r="AC14" s="108" t="e">
        <f t="shared" si="3"/>
        <v>#N/A</v>
      </c>
      <c r="AD14" s="108" t="e">
        <f t="shared" si="4"/>
        <v>#N/A</v>
      </c>
      <c r="AE14" s="108" t="e">
        <f t="shared" si="5"/>
        <v>#N/A</v>
      </c>
      <c r="AF14" s="108" t="e">
        <f t="shared" si="6"/>
        <v>#N/A</v>
      </c>
      <c r="AG14" s="108" t="e">
        <f t="shared" si="7"/>
        <v>#N/A</v>
      </c>
      <c r="AH14" s="109" t="e">
        <f t="shared" si="8"/>
        <v>#N/A</v>
      </c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139" t="str">
        <f>IF(COUNT(#REF!)&gt;0,IF(AV$9&lt;MAX($J$11:$J$14)+1,IF($J14=AV$9,#REF!,""),""),"")</f>
        <v/>
      </c>
      <c r="AW14" s="139" t="str">
        <f>IF(COUNT(#REF!)&gt;0,IF(AW$9&lt;MAX($J$11:$J$14)+1,IF($J14=AW$9,#REF!,""),""),"")</f>
        <v/>
      </c>
      <c r="AX14" s="139" t="str">
        <f>IF(COUNT(#REF!)&gt;0,IF(AX$9&lt;MAX($J$11:$J$14)+1,IF($J14=AX$9,#REF!,""),""),"")</f>
        <v/>
      </c>
      <c r="AY14" s="139" t="str">
        <f>IF(COUNT(#REF!)&gt;0,IF(AY$9&lt;MAX($J$11:$J$14)+1,IF($J14=AY$9,#REF!,""),""),"")</f>
        <v/>
      </c>
      <c r="AZ14" s="139" t="str">
        <f>IF(COUNT(#REF!)&gt;0,IF(AZ$9&lt;MAX($J$11:$J$14)+1,IF($J14=AZ$9,#REF!,""),""),"")</f>
        <v/>
      </c>
      <c r="BA14" s="139" t="str">
        <f>IF(COUNT(#REF!)&gt;0,IF(BA$9&lt;MAX($J$11:$J$14)+1,IF($J14=BA$9,#REF!,""),""),"")</f>
        <v/>
      </c>
      <c r="BB14" s="139" t="str">
        <f>IF(COUNT(#REF!)&gt;0,IF(BB$9&lt;MAX($J$11:$J$14)+1,IF($J14=BB$9,#REF!,""),""),"")</f>
        <v/>
      </c>
      <c r="BC14" s="139" t="str">
        <f>IF(COUNT(#REF!)&gt;0,IF(BC$9&lt;MAX($J$11:$J$14)+1,IF($J14=BC$9,#REF!,""),""),"")</f>
        <v/>
      </c>
      <c r="BD14" s="139" t="str">
        <f>IF(COUNT(#REF!)&gt;0,IF(BD$9&lt;MAX($J$11:$J$14)+1,IF($J14=BD$9,#REF!,""),""),"")</f>
        <v/>
      </c>
      <c r="BE14" s="139" t="str">
        <f>IF(COUNT(#REF!)&gt;0,IF(BE$9&lt;MAX($J$11:$J$14)+1,IF($J14=BE$9,#REF!,""),""),"")</f>
        <v/>
      </c>
      <c r="BF14" s="139" t="str">
        <f>IF(COUNT(#REF!)&gt;0,IF(BF$9&lt;MAX($J$11:$J$14)+1,IF($J14=BF$9,#REF!,""),""),"")</f>
        <v/>
      </c>
      <c r="BG14" s="139" t="str">
        <f>IF(COUNT(#REF!)&gt;0,IF(BG$9&lt;MAX($J$11:$J$14)+1,IF($J14=BG$9,#REF!,""),""),"")</f>
        <v/>
      </c>
      <c r="BH14" s="139" t="str">
        <f>IF(COUNT(#REF!)&gt;0,IF(BH$9&lt;MAX($J$11:$J$14)+1,IF($J14=BH$9,#REF!,""),""),"")</f>
        <v/>
      </c>
      <c r="BI14" s="139" t="str">
        <f>IF(COUNT(#REF!)&gt;0,IF(BI$9&lt;MAX($J$11:$J$14)+1,IF($J14=BI$9,#REF!,""),""),"")</f>
        <v/>
      </c>
      <c r="BJ14" s="139" t="str">
        <f>IF(COUNT(#REF!)&gt;0,IF(BJ$9&lt;MAX($J$11:$J$14)+1,IF($J14=BJ$9,#REF!,""),""),"")</f>
        <v/>
      </c>
      <c r="BK14" s="139" t="str">
        <f>IF(COUNT(#REF!)&gt;0,IF(BK$9&lt;MAX($J$11:$J$14)+1,IF($J14=BK$9,#REF!,""),""),"")</f>
        <v/>
      </c>
      <c r="BL14" s="139" t="str">
        <f>IF(COUNT(#REF!)&gt;0,IF(BL$9&lt;MAX($J$11:$J$14)+1,IF($J14=BL$9,#REF!,""),""),"")</f>
        <v/>
      </c>
      <c r="BM14" s="139" t="str">
        <f>IF(COUNT(#REF!)&gt;0,IF(BM$9&lt;MAX($J$11:$J$14)+1,IF($J14=BM$9,#REF!,""),""),"")</f>
        <v/>
      </c>
      <c r="BN14" s="139" t="str">
        <f>IF(COUNT(#REF!)&gt;0,IF(BN$9&lt;MAX($J$11:$J$14)+1,IF($J14=BN$9,#REF!,""),""),"")</f>
        <v/>
      </c>
      <c r="BO14" s="139" t="str">
        <f>IF(COUNT(#REF!)&gt;0,IF(BO$9&lt;MAX($J$11:$J$14)+1,IF($J14=BO$9,#REF!,""),""),"")</f>
        <v/>
      </c>
      <c r="BP14" s="139" t="str">
        <f>IF(COUNT(#REF!)&gt;0,IF(BP$9&lt;MAX($J$11:$J$14)+1,IF($J14=BP$9,#REF!,""),""),"")</f>
        <v/>
      </c>
      <c r="BQ14" s="139" t="str">
        <f>IF(COUNT(#REF!)&gt;0,IF(BQ$9&lt;MAX($J$11:$J$14)+1,IF($J14=BQ$9,#REF!,""),""),"")</f>
        <v/>
      </c>
      <c r="BR14" s="139" t="str">
        <f>IF(COUNT(#REF!)&gt;0,IF(BR$9&lt;MAX($J$11:$J$14)+1,IF($J14=BR$9,#REF!,""),""),"")</f>
        <v/>
      </c>
      <c r="BS14" s="139" t="str">
        <f>IF(COUNT(#REF!)&gt;0,IF(BS$9&lt;MAX($J$11:$J$14)+1,IF($J14=BS$9,#REF!,""),""),"")</f>
        <v/>
      </c>
      <c r="BT14" s="139" t="str">
        <f>IF(COUNT(#REF!)&gt;0,IF(BT$9&lt;MAX($J$11:$J$14)+1,IF($J14=BT$9,#REF!,""),""),"")</f>
        <v/>
      </c>
      <c r="BU14" s="139" t="str">
        <f>IF(COUNT(#REF!)&gt;0,IF(BU$9&lt;MAX($J$11:$J$14)+1,IF($J14=BU$9,#REF!,""),""),"")</f>
        <v/>
      </c>
      <c r="BV14" s="139" t="str">
        <f>IF(COUNT(#REF!)&gt;0,IF(BV$9&lt;MAX($J$11:$J$14)+1,IF($J14=BV$9,#REF!,""),""),"")</f>
        <v/>
      </c>
      <c r="BW14" s="139" t="str">
        <f>IF(COUNT(#REF!)&gt;0,IF(BW$9&lt;MAX($J$11:$J$14)+1,IF($J14=BW$9,#REF!,""),""),"")</f>
        <v/>
      </c>
      <c r="BX14" s="139" t="str">
        <f>IF(COUNT(#REF!)&gt;0,IF(BX$9&lt;MAX($J$11:$J$14)+1,IF($J14=BX$9,#REF!,""),""),"")</f>
        <v/>
      </c>
      <c r="BY14" s="139" t="str">
        <f>IF(COUNT(#REF!)&gt;0,IF(BY$9&lt;MAX($J$11:$J$14)+1,IF($J14=BY$9,#REF!,""),""),"")</f>
        <v/>
      </c>
      <c r="BZ14" s="139" t="str">
        <f>IF(COUNT(#REF!)&gt;0,IF(BZ$9&lt;MAX($J$11:$J$14)+1,IF($J14=BZ$9,#REF!,""),""),"")</f>
        <v/>
      </c>
      <c r="CA14" s="139" t="str">
        <f>IF(COUNT(#REF!)&gt;0,IF(CA$9&lt;MAX($J$11:$J$14)+1,IF($J14=CA$9,#REF!,""),""),"")</f>
        <v/>
      </c>
      <c r="CB14" s="139" t="str">
        <f>IF(COUNT(#REF!)&gt;0,IF(CB$9&lt;MAX($J$11:$J$14)+1,IF($J14=CB$9,#REF!,""),""),"")</f>
        <v/>
      </c>
      <c r="CC14" s="139" t="str">
        <f>IF(COUNT(#REF!)&gt;0,IF(CC$9&lt;MAX($J$11:$J$14)+1,IF($J14=CC$9,#REF!,""),""),"")</f>
        <v/>
      </c>
      <c r="CD14" s="139" t="str">
        <f>IF(COUNT(#REF!)&gt;0,IF(CD$9&lt;MAX($J$11:$J$14)+1,IF($J14=CD$9,#REF!,""),""),"")</f>
        <v/>
      </c>
      <c r="CE14" s="139" t="str">
        <f>IF(COUNT(#REF!)&gt;0,IF(CE$9&lt;MAX($J$11:$J$14)+1,IF($J14=CE$9,#REF!,""),""),"")</f>
        <v/>
      </c>
      <c r="CF14" s="139" t="str">
        <f>IF(COUNT(#REF!)&gt;0,IF(CF$9&lt;MAX($J$11:$J$14)+1,IF($J14=CF$9,#REF!,""),""),"")</f>
        <v/>
      </c>
      <c r="CG14" s="139" t="str">
        <f>IF(COUNT(#REF!)&gt;0,IF(CG$9&lt;MAX($J$11:$J$14)+1,IF($J14=CG$9,#REF!,""),""),"")</f>
        <v/>
      </c>
      <c r="CH14" s="139" t="str">
        <f>IF(COUNT(#REF!)&gt;0,IF(CH$9&lt;MAX($J$11:$J$14)+1,IF($J14=CH$9,#REF!,""),""),"")</f>
        <v/>
      </c>
      <c r="CI14" s="139" t="str">
        <f>IF(COUNT(#REF!)&gt;0,IF(CI$9&lt;MAX($J$11:$J$14)+1,IF($J14=CI$9,#REF!,""),""),"")</f>
        <v/>
      </c>
      <c r="CJ14" s="62"/>
      <c r="CK14" s="62"/>
      <c r="CL14" s="62"/>
      <c r="CM14" s="62"/>
      <c r="CN14" s="62"/>
      <c r="CO14" s="62"/>
      <c r="CP14" s="62"/>
      <c r="CQ14" s="62"/>
      <c r="CR14" s="62"/>
      <c r="CS14" s="62"/>
      <c r="CT14" s="62"/>
      <c r="CU14" s="62"/>
      <c r="CV14" s="62"/>
      <c r="CW14" s="62"/>
      <c r="CX14" s="62"/>
      <c r="CY14" s="62"/>
      <c r="CZ14" s="62"/>
      <c r="DA14" s="62"/>
      <c r="DB14" s="62"/>
      <c r="DC14" s="62"/>
      <c r="DD14" s="62"/>
      <c r="DE14" s="62"/>
      <c r="DF14" s="62"/>
      <c r="DG14" s="62"/>
      <c r="DH14" s="62"/>
      <c r="DI14" s="62"/>
      <c r="DJ14" s="62"/>
      <c r="DK14" s="62"/>
      <c r="DL14" s="62"/>
      <c r="DM14" s="62"/>
      <c r="DN14" s="62"/>
      <c r="DO14" s="62"/>
      <c r="DP14" s="62"/>
      <c r="DQ14" s="62"/>
      <c r="DR14" s="62"/>
      <c r="DS14" s="62"/>
      <c r="DT14" s="62"/>
      <c r="DU14" s="62"/>
      <c r="DV14" s="62"/>
      <c r="DW14" s="62"/>
      <c r="DX14" s="62"/>
      <c r="DY14" s="62"/>
      <c r="DZ14" s="62"/>
      <c r="EA14" s="62"/>
      <c r="EB14" s="62"/>
      <c r="EC14" s="62"/>
      <c r="ED14" s="62"/>
      <c r="EE14" s="62"/>
      <c r="EF14" s="62"/>
      <c r="EG14" s="62"/>
      <c r="EH14" s="62"/>
      <c r="EI14" s="62"/>
      <c r="EJ14" s="62"/>
      <c r="EK14" s="62"/>
      <c r="EL14" s="62"/>
      <c r="EM14" s="62"/>
      <c r="EN14" s="62"/>
      <c r="EO14" s="62"/>
      <c r="EP14" s="62"/>
      <c r="EQ14" s="62"/>
      <c r="ER14" s="62"/>
      <c r="ES14" s="62"/>
      <c r="ET14" s="62"/>
      <c r="EU14" s="62"/>
      <c r="EV14" s="62"/>
      <c r="EW14" s="62"/>
      <c r="EX14" s="62"/>
      <c r="EY14" s="62"/>
      <c r="EZ14" s="62"/>
      <c r="FA14" s="62"/>
      <c r="FB14" s="62"/>
      <c r="FC14" s="62"/>
      <c r="FD14" s="62"/>
      <c r="FE14" s="62"/>
      <c r="FF14" s="62"/>
      <c r="FG14" s="62"/>
      <c r="FH14" s="62"/>
      <c r="FI14" s="62"/>
      <c r="FJ14" s="62"/>
      <c r="FK14" s="62"/>
      <c r="FL14" s="62"/>
      <c r="FM14" s="62"/>
      <c r="FN14" s="62"/>
      <c r="FO14" s="62"/>
      <c r="FP14" s="62"/>
      <c r="FQ14" s="62"/>
      <c r="FR14" s="62"/>
      <c r="FS14" s="62"/>
      <c r="FT14" s="62"/>
      <c r="FU14" s="62"/>
      <c r="FV14" s="62"/>
      <c r="FW14" s="62"/>
      <c r="FX14" s="62"/>
      <c r="FY14" s="62"/>
      <c r="FZ14" s="62"/>
      <c r="GA14" s="62"/>
      <c r="GB14" s="62"/>
      <c r="GC14" s="62"/>
      <c r="GD14" s="62"/>
      <c r="GE14" s="62"/>
      <c r="GF14" s="62"/>
      <c r="GG14" s="62"/>
      <c r="GH14" s="62"/>
      <c r="GI14" s="62"/>
      <c r="GJ14" s="62"/>
      <c r="GK14" s="62"/>
      <c r="GL14" s="62"/>
      <c r="GM14" s="62"/>
      <c r="GN14" s="62"/>
      <c r="GO14" s="62"/>
      <c r="GP14" s="62"/>
      <c r="GQ14" s="62"/>
      <c r="GR14" s="62"/>
      <c r="GS14" s="62"/>
      <c r="GT14" s="62"/>
      <c r="GU14" s="62"/>
      <c r="GV14" s="62"/>
      <c r="GW14" s="62"/>
      <c r="GX14" s="62"/>
      <c r="GY14" s="62"/>
      <c r="GZ14" s="62"/>
      <c r="HA14" s="62"/>
      <c r="HB14" s="62"/>
      <c r="HC14" s="62"/>
      <c r="HD14" s="62"/>
      <c r="HE14" s="62"/>
      <c r="HF14" s="62"/>
      <c r="HG14" s="62"/>
      <c r="HH14" s="62"/>
      <c r="HI14" s="62"/>
      <c r="HJ14" s="62"/>
      <c r="HK14" s="62"/>
      <c r="HL14" s="62"/>
      <c r="HM14" s="62"/>
      <c r="HN14" s="62"/>
      <c r="HO14" s="62"/>
      <c r="HP14" s="62"/>
      <c r="HQ14" s="62"/>
      <c r="HR14" s="62"/>
      <c r="HS14" s="62"/>
      <c r="HT14" s="62"/>
      <c r="HU14" s="62"/>
      <c r="HV14" s="62"/>
      <c r="HW14" s="62"/>
      <c r="HX14" s="62"/>
      <c r="HY14" s="62"/>
      <c r="HZ14" s="62"/>
      <c r="IA14" s="62"/>
      <c r="IB14" s="62"/>
      <c r="IC14" s="62"/>
      <c r="ID14" s="62"/>
      <c r="IE14" s="62"/>
      <c r="IF14" s="62"/>
      <c r="IG14" s="62"/>
      <c r="IH14" s="62"/>
      <c r="II14" s="62"/>
      <c r="IJ14" s="62"/>
      <c r="IK14" s="62"/>
      <c r="IL14" s="62"/>
      <c r="IM14" s="62"/>
      <c r="IN14" s="62"/>
      <c r="IO14" s="62"/>
    </row>
    <row r="15" spans="1:249" s="140" customFormat="1" ht="15" customHeight="1">
      <c r="A15" s="193">
        <v>15110536</v>
      </c>
      <c r="B15" s="13" t="s">
        <v>71</v>
      </c>
      <c r="C15" s="13" t="s">
        <v>77</v>
      </c>
      <c r="D15" s="103">
        <v>42320</v>
      </c>
      <c r="E15" s="94"/>
      <c r="F15" s="95"/>
      <c r="G15" s="95"/>
      <c r="H15" s="93"/>
      <c r="I15" s="15" t="s">
        <v>72</v>
      </c>
      <c r="J15" s="131"/>
      <c r="K15" s="93"/>
      <c r="L15" s="129"/>
      <c r="M15" s="106">
        <v>42324</v>
      </c>
      <c r="N15" s="92">
        <v>194681.92542553699</v>
      </c>
      <c r="O15" s="92">
        <v>54520.1730759973</v>
      </c>
      <c r="P15" s="92">
        <v>3962.5610914438698</v>
      </c>
      <c r="Q15" s="92">
        <v>697768.02702764899</v>
      </c>
      <c r="R15" s="92">
        <v>19072.759887524298</v>
      </c>
      <c r="S15" s="92">
        <v>1271.72801877747</v>
      </c>
      <c r="T15" s="92">
        <v>74.031894908222796</v>
      </c>
      <c r="U15" s="92">
        <v>38.580276689617698</v>
      </c>
      <c r="V15" s="92">
        <v>3.4832141367901199</v>
      </c>
      <c r="W15" s="92" t="s">
        <v>78</v>
      </c>
      <c r="X15" s="159" t="s">
        <v>78</v>
      </c>
      <c r="Y15" s="162" t="s">
        <v>80</v>
      </c>
      <c r="Z15" s="107" t="s">
        <v>78</v>
      </c>
      <c r="AA15" s="113">
        <f t="shared" si="1"/>
        <v>97.151243629388517</v>
      </c>
      <c r="AB15" s="114">
        <f t="shared" si="2"/>
        <v>2.6555277266154804</v>
      </c>
      <c r="AC15" s="114">
        <f t="shared" si="3"/>
        <v>0.17706451685507499</v>
      </c>
      <c r="AD15" s="114">
        <f t="shared" si="4"/>
        <v>1.0307566956330384E-2</v>
      </c>
      <c r="AE15" s="114">
        <f t="shared" si="5"/>
        <v>5.3715872822784824E-3</v>
      </c>
      <c r="AF15" s="114">
        <f t="shared" si="6"/>
        <v>4.8497290232419628E-4</v>
      </c>
      <c r="AG15" s="114" t="e">
        <f t="shared" si="7"/>
        <v>#N/A</v>
      </c>
      <c r="AH15" s="115" t="e">
        <f t="shared" si="8"/>
        <v>#N/A</v>
      </c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139"/>
      <c r="AW15" s="139"/>
      <c r="AX15" s="139"/>
      <c r="AY15" s="139"/>
      <c r="AZ15" s="139"/>
      <c r="BA15" s="139"/>
      <c r="BB15" s="139"/>
      <c r="BC15" s="139"/>
      <c r="BD15" s="139"/>
      <c r="BE15" s="139"/>
      <c r="BF15" s="139"/>
      <c r="BG15" s="139"/>
      <c r="BH15" s="139"/>
      <c r="BI15" s="139"/>
      <c r="BJ15" s="139"/>
      <c r="BK15" s="139"/>
      <c r="BL15" s="139"/>
      <c r="BM15" s="139"/>
      <c r="BN15" s="139"/>
      <c r="BO15" s="139"/>
      <c r="BP15" s="139"/>
      <c r="BQ15" s="139"/>
      <c r="BR15" s="139"/>
      <c r="BS15" s="139"/>
      <c r="BT15" s="139"/>
      <c r="BU15" s="139"/>
      <c r="BV15" s="139"/>
      <c r="BW15" s="139"/>
      <c r="BX15" s="139"/>
      <c r="BY15" s="139"/>
      <c r="BZ15" s="139"/>
      <c r="CA15" s="139"/>
      <c r="CB15" s="139"/>
      <c r="CC15" s="139"/>
      <c r="CD15" s="139"/>
      <c r="CE15" s="139"/>
      <c r="CF15" s="139"/>
      <c r="CG15" s="139"/>
      <c r="CH15" s="139"/>
      <c r="CI15" s="139"/>
      <c r="CJ15" s="62"/>
      <c r="CK15" s="62"/>
      <c r="CL15" s="62"/>
      <c r="CM15" s="62"/>
      <c r="CN15" s="62"/>
      <c r="CO15" s="62"/>
      <c r="CP15" s="62"/>
      <c r="CQ15" s="62"/>
      <c r="CR15" s="62"/>
      <c r="CS15" s="62"/>
      <c r="CT15" s="62"/>
      <c r="CU15" s="62"/>
      <c r="CV15" s="62"/>
      <c r="CW15" s="62"/>
      <c r="CX15" s="62"/>
      <c r="CY15" s="62"/>
      <c r="CZ15" s="62"/>
      <c r="DA15" s="62"/>
      <c r="DB15" s="62"/>
      <c r="DC15" s="62"/>
      <c r="DD15" s="62"/>
      <c r="DE15" s="62"/>
      <c r="DF15" s="62"/>
      <c r="DG15" s="62"/>
      <c r="DH15" s="62"/>
      <c r="DI15" s="62"/>
      <c r="DJ15" s="62"/>
      <c r="DK15" s="62"/>
      <c r="DL15" s="62"/>
      <c r="DM15" s="62"/>
      <c r="DN15" s="62"/>
      <c r="DO15" s="62"/>
      <c r="DP15" s="62"/>
      <c r="DQ15" s="62"/>
      <c r="DR15" s="62"/>
      <c r="DS15" s="62"/>
      <c r="DT15" s="62"/>
      <c r="DU15" s="62"/>
      <c r="DV15" s="62"/>
      <c r="DW15" s="62"/>
      <c r="DX15" s="62"/>
      <c r="DY15" s="62"/>
      <c r="DZ15" s="62"/>
      <c r="EA15" s="62"/>
      <c r="EB15" s="62"/>
      <c r="EC15" s="62"/>
      <c r="ED15" s="62"/>
      <c r="EE15" s="62"/>
      <c r="EF15" s="62"/>
      <c r="EG15" s="62"/>
      <c r="EH15" s="62"/>
      <c r="EI15" s="62"/>
      <c r="EJ15" s="62"/>
      <c r="EK15" s="62"/>
      <c r="EL15" s="62"/>
      <c r="EM15" s="62"/>
      <c r="EN15" s="62"/>
      <c r="EO15" s="62"/>
      <c r="EP15" s="62"/>
      <c r="EQ15" s="62"/>
      <c r="ER15" s="62"/>
      <c r="ES15" s="62"/>
      <c r="ET15" s="62"/>
      <c r="EU15" s="62"/>
      <c r="EV15" s="62"/>
      <c r="EW15" s="62"/>
      <c r="EX15" s="62"/>
      <c r="EY15" s="62"/>
      <c r="EZ15" s="62"/>
      <c r="FA15" s="62"/>
      <c r="FB15" s="62"/>
      <c r="FC15" s="62"/>
      <c r="FD15" s="62"/>
      <c r="FE15" s="62"/>
      <c r="FF15" s="62"/>
      <c r="FG15" s="62"/>
      <c r="FH15" s="62"/>
      <c r="FI15" s="62"/>
      <c r="FJ15" s="62"/>
      <c r="FK15" s="62"/>
      <c r="FL15" s="62"/>
      <c r="FM15" s="62"/>
      <c r="FN15" s="62"/>
      <c r="FO15" s="62"/>
      <c r="FP15" s="62"/>
      <c r="FQ15" s="62"/>
      <c r="FR15" s="62"/>
      <c r="FS15" s="62"/>
      <c r="FT15" s="62"/>
      <c r="FU15" s="62"/>
      <c r="FV15" s="62"/>
      <c r="FW15" s="62"/>
      <c r="FX15" s="62"/>
      <c r="FY15" s="62"/>
      <c r="FZ15" s="62"/>
      <c r="GA15" s="62"/>
      <c r="GB15" s="62"/>
      <c r="GC15" s="62"/>
      <c r="GD15" s="62"/>
      <c r="GE15" s="62"/>
      <c r="GF15" s="62"/>
      <c r="GG15" s="62"/>
      <c r="GH15" s="62"/>
      <c r="GI15" s="62"/>
      <c r="GJ15" s="62"/>
      <c r="GK15" s="62"/>
      <c r="GL15" s="62"/>
      <c r="GM15" s="62"/>
      <c r="GN15" s="62"/>
      <c r="GO15" s="62"/>
      <c r="GP15" s="62"/>
      <c r="GQ15" s="62"/>
      <c r="GR15" s="62"/>
      <c r="GS15" s="62"/>
      <c r="GT15" s="62"/>
      <c r="GU15" s="62"/>
      <c r="GV15" s="62"/>
      <c r="GW15" s="62"/>
      <c r="GX15" s="62"/>
      <c r="GY15" s="62"/>
      <c r="GZ15" s="62"/>
      <c r="HA15" s="62"/>
      <c r="HB15" s="62"/>
      <c r="HC15" s="62"/>
      <c r="HD15" s="62"/>
      <c r="HE15" s="62"/>
      <c r="HF15" s="62"/>
      <c r="HG15" s="62"/>
      <c r="HH15" s="62"/>
      <c r="HI15" s="62"/>
      <c r="HJ15" s="62"/>
      <c r="HK15" s="62"/>
      <c r="HL15" s="62"/>
      <c r="HM15" s="62"/>
      <c r="HN15" s="62"/>
      <c r="HO15" s="62"/>
      <c r="HP15" s="62"/>
      <c r="HQ15" s="62"/>
      <c r="HR15" s="62"/>
      <c r="HS15" s="62"/>
      <c r="HT15" s="62"/>
      <c r="HU15" s="62"/>
      <c r="HV15" s="62"/>
      <c r="HW15" s="62"/>
      <c r="HX15" s="62"/>
      <c r="HY15" s="62"/>
      <c r="HZ15" s="62"/>
      <c r="IA15" s="62"/>
      <c r="IB15" s="62"/>
      <c r="IC15" s="62"/>
      <c r="ID15" s="62"/>
      <c r="IE15" s="62"/>
      <c r="IF15" s="62"/>
      <c r="IG15" s="62"/>
      <c r="IH15" s="62"/>
      <c r="II15" s="62"/>
      <c r="IJ15" s="62"/>
      <c r="IK15" s="62"/>
      <c r="IL15" s="62"/>
      <c r="IM15" s="62"/>
      <c r="IN15" s="62"/>
      <c r="IO15" s="62"/>
    </row>
    <row r="16" spans="1:249" s="148" customFormat="1" ht="15" customHeight="1" thickBot="1">
      <c r="A16" s="195">
        <v>15110536</v>
      </c>
      <c r="B16" s="79" t="s">
        <v>85</v>
      </c>
      <c r="C16" s="79" t="s">
        <v>84</v>
      </c>
      <c r="D16" s="141">
        <v>42320</v>
      </c>
      <c r="E16" s="137"/>
      <c r="F16" s="138"/>
      <c r="G16" s="138"/>
      <c r="H16" s="79"/>
      <c r="I16" s="142" t="s">
        <v>72</v>
      </c>
      <c r="J16" s="123"/>
      <c r="K16" s="79"/>
      <c r="L16" s="80"/>
      <c r="M16" s="143">
        <v>42324</v>
      </c>
      <c r="N16" s="144">
        <v>75129.910691840298</v>
      </c>
      <c r="O16" s="144">
        <v>19154.051163161301</v>
      </c>
      <c r="P16" s="144">
        <v>4423.3845596451602</v>
      </c>
      <c r="Q16" s="144">
        <v>826159.70135711296</v>
      </c>
      <c r="R16" s="144">
        <v>22903.746301805699</v>
      </c>
      <c r="S16" s="144">
        <v>1528.2480683962301</v>
      </c>
      <c r="T16" s="144">
        <v>88.639814697299798</v>
      </c>
      <c r="U16" s="144">
        <v>46.126169986498603</v>
      </c>
      <c r="V16" s="144">
        <v>3.52568209357778</v>
      </c>
      <c r="W16" s="96" t="s">
        <v>78</v>
      </c>
      <c r="X16" s="160" t="s">
        <v>78</v>
      </c>
      <c r="Y16" s="163" t="s">
        <v>80</v>
      </c>
      <c r="Z16" s="90" t="s">
        <v>78</v>
      </c>
      <c r="AA16" s="145">
        <f>IF(Q16="nd",NA(),100*Q16/SUM($Q16:$X16))</f>
        <v>97.111858474362521</v>
      </c>
      <c r="AB16" s="146">
        <f t="shared" ref="AB16" si="9">IF(R16="nd",NA(),100*R16/SUM($Q16:$X16))</f>
        <v>2.6922462639365929</v>
      </c>
      <c r="AC16" s="146">
        <f t="shared" ref="AC16" si="10">IF(S16="nd",NA(),100*S16/SUM($Q16:$X16))</f>
        <v>0.17963961433609185</v>
      </c>
      <c r="AD16" s="146">
        <f t="shared" ref="AD16" si="11">IF(T16="nd",NA(),100*T16/SUM($Q16:$X16))</f>
        <v>1.0419265338091141E-2</v>
      </c>
      <c r="AE16" s="146">
        <f t="shared" ref="AE16" si="12">IF(U16="nd",NA(),100*U16/SUM($Q16:$X16))</f>
        <v>5.4219518143223868E-3</v>
      </c>
      <c r="AF16" s="146">
        <f t="shared" ref="AF16" si="13">IF(V16="nd",NA(),100*V16/SUM($Q16:$X16))</f>
        <v>4.144302123847132E-4</v>
      </c>
      <c r="AG16" s="146" t="e">
        <f t="shared" ref="AG16" si="14">IF(W16="nd",NA(),100*W16/SUM($Q16:$X16))</f>
        <v>#N/A</v>
      </c>
      <c r="AH16" s="147" t="e">
        <f t="shared" ref="AH16" si="15">IF(X16="nd",NA(),100*X16/SUM($Q16:$X16))</f>
        <v>#N/A</v>
      </c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139" t="str">
        <f>IF(COUNT(#REF!)&gt;0,IF(AV$9&lt;MAX($J$11:$J$14)+1,IF($J16=AV$9,#REF!,""),""),"")</f>
        <v/>
      </c>
      <c r="AW16" s="139" t="str">
        <f>IF(COUNT(#REF!)&gt;0,IF(AW$9&lt;MAX($J$11:$J$14)+1,IF($J16=AW$9,#REF!,""),""),"")</f>
        <v/>
      </c>
      <c r="AX16" s="139" t="str">
        <f>IF(COUNT(#REF!)&gt;0,IF(AX$9&lt;MAX($J$11:$J$14)+1,IF($J16=AX$9,#REF!,""),""),"")</f>
        <v/>
      </c>
      <c r="AY16" s="139" t="str">
        <f>IF(COUNT(#REF!)&gt;0,IF(AY$9&lt;MAX($J$11:$J$14)+1,IF($J16=AY$9,#REF!,""),""),"")</f>
        <v/>
      </c>
      <c r="AZ16" s="139" t="str">
        <f>IF(COUNT(#REF!)&gt;0,IF(AZ$9&lt;MAX($J$11:$J$14)+1,IF($J16=AZ$9,#REF!,""),""),"")</f>
        <v/>
      </c>
      <c r="BA16" s="139" t="str">
        <f>IF(COUNT(#REF!)&gt;0,IF(BA$9&lt;MAX($J$11:$J$14)+1,IF($J16=BA$9,#REF!,""),""),"")</f>
        <v/>
      </c>
      <c r="BB16" s="139" t="str">
        <f>IF(COUNT(#REF!)&gt;0,IF(BB$9&lt;MAX($J$11:$J$14)+1,IF($J16=BB$9,#REF!,""),""),"")</f>
        <v/>
      </c>
      <c r="BC16" s="139" t="str">
        <f>IF(COUNT(#REF!)&gt;0,IF(BC$9&lt;MAX($J$11:$J$14)+1,IF($J16=BC$9,#REF!,""),""),"")</f>
        <v/>
      </c>
      <c r="BD16" s="139" t="str">
        <f>IF(COUNT(#REF!)&gt;0,IF(BD$9&lt;MAX($J$11:$J$14)+1,IF($J16=BD$9,#REF!,""),""),"")</f>
        <v/>
      </c>
      <c r="BE16" s="139" t="str">
        <f>IF(COUNT(#REF!)&gt;0,IF(BE$9&lt;MAX($J$11:$J$14)+1,IF($J16=BE$9,#REF!,""),""),"")</f>
        <v/>
      </c>
      <c r="BF16" s="139" t="str">
        <f>IF(COUNT(#REF!)&gt;0,IF(BF$9&lt;MAX($J$11:$J$14)+1,IF($J16=BF$9,#REF!,""),""),"")</f>
        <v/>
      </c>
      <c r="BG16" s="139" t="str">
        <f>IF(COUNT(#REF!)&gt;0,IF(BG$9&lt;MAX($J$11:$J$14)+1,IF($J16=BG$9,#REF!,""),""),"")</f>
        <v/>
      </c>
      <c r="BH16" s="139" t="str">
        <f>IF(COUNT(#REF!)&gt;0,IF(BH$9&lt;MAX($J$11:$J$14)+1,IF($J16=BH$9,#REF!,""),""),"")</f>
        <v/>
      </c>
      <c r="BI16" s="139" t="str">
        <f>IF(COUNT(#REF!)&gt;0,IF(BI$9&lt;MAX($J$11:$J$14)+1,IF($J16=BI$9,#REF!,""),""),"")</f>
        <v/>
      </c>
      <c r="BJ16" s="139" t="str">
        <f>IF(COUNT(#REF!)&gt;0,IF(BJ$9&lt;MAX($J$11:$J$14)+1,IF($J16=BJ$9,#REF!,""),""),"")</f>
        <v/>
      </c>
      <c r="BK16" s="139" t="str">
        <f>IF(COUNT(#REF!)&gt;0,IF(BK$9&lt;MAX($J$11:$J$14)+1,IF($J16=BK$9,#REF!,""),""),"")</f>
        <v/>
      </c>
      <c r="BL16" s="139" t="str">
        <f>IF(COUNT(#REF!)&gt;0,IF(BL$9&lt;MAX($J$11:$J$14)+1,IF($J16=BL$9,#REF!,""),""),"")</f>
        <v/>
      </c>
      <c r="BM16" s="139" t="str">
        <f>IF(COUNT(#REF!)&gt;0,IF(BM$9&lt;MAX($J$11:$J$14)+1,IF($J16=BM$9,#REF!,""),""),"")</f>
        <v/>
      </c>
      <c r="BN16" s="139" t="str">
        <f>IF(COUNT(#REF!)&gt;0,IF(BN$9&lt;MAX($J$11:$J$14)+1,IF($J16=BN$9,#REF!,""),""),"")</f>
        <v/>
      </c>
      <c r="BO16" s="139" t="str">
        <f>IF(COUNT(#REF!)&gt;0,IF(BO$9&lt;MAX($J$11:$J$14)+1,IF($J16=BO$9,#REF!,""),""),"")</f>
        <v/>
      </c>
      <c r="BP16" s="139" t="str">
        <f>IF(COUNT(#REF!)&gt;0,IF(BP$9&lt;MAX($J$11:$J$14)+1,IF($J16=BP$9,#REF!,""),""),"")</f>
        <v/>
      </c>
      <c r="BQ16" s="139" t="str">
        <f>IF(COUNT(#REF!)&gt;0,IF(BQ$9&lt;MAX($J$11:$J$14)+1,IF($J16=BQ$9,#REF!,""),""),"")</f>
        <v/>
      </c>
      <c r="BR16" s="139" t="str">
        <f>IF(COUNT(#REF!)&gt;0,IF(BR$9&lt;MAX($J$11:$J$14)+1,IF($J16=BR$9,#REF!,""),""),"")</f>
        <v/>
      </c>
      <c r="BS16" s="139" t="str">
        <f>IF(COUNT(#REF!)&gt;0,IF(BS$9&lt;MAX($J$11:$J$14)+1,IF($J16=BS$9,#REF!,""),""),"")</f>
        <v/>
      </c>
      <c r="BT16" s="139" t="str">
        <f>IF(COUNT(#REF!)&gt;0,IF(BT$9&lt;MAX($J$11:$J$14)+1,IF($J16=BT$9,#REF!,""),""),"")</f>
        <v/>
      </c>
      <c r="BU16" s="139" t="str">
        <f>IF(COUNT(#REF!)&gt;0,IF(BU$9&lt;MAX($J$11:$J$14)+1,IF($J16=BU$9,#REF!,""),""),"")</f>
        <v/>
      </c>
      <c r="BV16" s="139" t="str">
        <f>IF(COUNT(#REF!)&gt;0,IF(BV$9&lt;MAX($J$11:$J$14)+1,IF($J16=BV$9,#REF!,""),""),"")</f>
        <v/>
      </c>
      <c r="BW16" s="139" t="str">
        <f>IF(COUNT(#REF!)&gt;0,IF(BW$9&lt;MAX($J$11:$J$14)+1,IF($J16=BW$9,#REF!,""),""),"")</f>
        <v/>
      </c>
      <c r="BX16" s="139" t="str">
        <f>IF(COUNT(#REF!)&gt;0,IF(BX$9&lt;MAX($J$11:$J$14)+1,IF($J16=BX$9,#REF!,""),""),"")</f>
        <v/>
      </c>
      <c r="BY16" s="139" t="str">
        <f>IF(COUNT(#REF!)&gt;0,IF(BY$9&lt;MAX($J$11:$J$14)+1,IF($J16=BY$9,#REF!,""),""),"")</f>
        <v/>
      </c>
      <c r="BZ16" s="139" t="str">
        <f>IF(COUNT(#REF!)&gt;0,IF(BZ$9&lt;MAX($J$11:$J$14)+1,IF($J16=BZ$9,#REF!,""),""),"")</f>
        <v/>
      </c>
      <c r="CA16" s="139" t="str">
        <f>IF(COUNT(#REF!)&gt;0,IF(CA$9&lt;MAX($J$11:$J$14)+1,IF($J16=CA$9,#REF!,""),""),"")</f>
        <v/>
      </c>
      <c r="CB16" s="139" t="str">
        <f>IF(COUNT(#REF!)&gt;0,IF(CB$9&lt;MAX($J$11:$J$14)+1,IF($J16=CB$9,#REF!,""),""),"")</f>
        <v/>
      </c>
      <c r="CC16" s="139" t="str">
        <f>IF(COUNT(#REF!)&gt;0,IF(CC$9&lt;MAX($J$11:$J$14)+1,IF($J16=CC$9,#REF!,""),""),"")</f>
        <v/>
      </c>
      <c r="CD16" s="139" t="str">
        <f>IF(COUNT(#REF!)&gt;0,IF(CD$9&lt;MAX($J$11:$J$14)+1,IF($J16=CD$9,#REF!,""),""),"")</f>
        <v/>
      </c>
      <c r="CE16" s="139" t="str">
        <f>IF(COUNT(#REF!)&gt;0,IF(CE$9&lt;MAX($J$11:$J$14)+1,IF($J16=CE$9,#REF!,""),""),"")</f>
        <v/>
      </c>
      <c r="CF16" s="139" t="str">
        <f>IF(COUNT(#REF!)&gt;0,IF(CF$9&lt;MAX($J$11:$J$14)+1,IF($J16=CF$9,#REF!,""),""),"")</f>
        <v/>
      </c>
      <c r="CG16" s="139" t="str">
        <f>IF(COUNT(#REF!)&gt;0,IF(CG$9&lt;MAX($J$11:$J$14)+1,IF($J16=CG$9,#REF!,""),""),"")</f>
        <v/>
      </c>
      <c r="CH16" s="139" t="str">
        <f>IF(COUNT(#REF!)&gt;0,IF(CH$9&lt;MAX($J$11:$J$14)+1,IF($J16=CH$9,#REF!,""),""),"")</f>
        <v/>
      </c>
      <c r="CI16" s="139" t="str">
        <f>IF(COUNT(#REF!)&gt;0,IF(CI$9&lt;MAX($J$11:$J$14)+1,IF($J16=CI$9,#REF!,""),""),"")</f>
        <v/>
      </c>
      <c r="CJ16" s="62"/>
      <c r="CK16" s="62"/>
      <c r="CL16" s="62"/>
      <c r="CM16" s="62"/>
      <c r="CN16" s="62"/>
      <c r="CO16" s="62"/>
      <c r="CP16" s="62"/>
      <c r="CQ16" s="62"/>
      <c r="CR16" s="62"/>
      <c r="CS16" s="62"/>
      <c r="CT16" s="62"/>
      <c r="CU16" s="62"/>
      <c r="CV16" s="62"/>
      <c r="CW16" s="62"/>
      <c r="CX16" s="62"/>
      <c r="CY16" s="62"/>
      <c r="CZ16" s="62"/>
      <c r="DA16" s="62"/>
      <c r="DB16" s="62"/>
      <c r="DC16" s="62"/>
      <c r="DD16" s="62"/>
      <c r="DE16" s="62"/>
      <c r="DF16" s="62"/>
      <c r="DG16" s="62"/>
      <c r="DH16" s="62"/>
      <c r="DI16" s="62"/>
      <c r="DJ16" s="62"/>
      <c r="DK16" s="62"/>
      <c r="DL16" s="62"/>
      <c r="DM16" s="62"/>
      <c r="DN16" s="62"/>
      <c r="DO16" s="62"/>
      <c r="DP16" s="62"/>
      <c r="DQ16" s="62"/>
      <c r="DR16" s="62"/>
      <c r="DS16" s="62"/>
      <c r="DT16" s="62"/>
      <c r="DU16" s="62"/>
      <c r="DV16" s="62"/>
      <c r="DW16" s="62"/>
      <c r="DX16" s="62"/>
      <c r="DY16" s="62"/>
      <c r="DZ16" s="62"/>
      <c r="EA16" s="62"/>
      <c r="EB16" s="62"/>
      <c r="EC16" s="62"/>
      <c r="ED16" s="62"/>
      <c r="EE16" s="62"/>
      <c r="EF16" s="62"/>
      <c r="EG16" s="62"/>
      <c r="EH16" s="62"/>
      <c r="EI16" s="62"/>
      <c r="EJ16" s="62"/>
      <c r="EK16" s="62"/>
      <c r="EL16" s="62"/>
      <c r="EM16" s="62"/>
      <c r="EN16" s="62"/>
      <c r="EO16" s="62"/>
      <c r="EP16" s="62"/>
      <c r="EQ16" s="62"/>
      <c r="ER16" s="62"/>
      <c r="ES16" s="62"/>
      <c r="ET16" s="62"/>
      <c r="EU16" s="62"/>
      <c r="EV16" s="62"/>
      <c r="EW16" s="62"/>
      <c r="EX16" s="62"/>
      <c r="EY16" s="62"/>
      <c r="EZ16" s="62"/>
      <c r="FA16" s="62"/>
      <c r="FB16" s="62"/>
      <c r="FC16" s="62"/>
      <c r="FD16" s="62"/>
      <c r="FE16" s="62"/>
      <c r="FF16" s="62"/>
      <c r="FG16" s="62"/>
      <c r="FH16" s="62"/>
      <c r="FI16" s="62"/>
      <c r="FJ16" s="62"/>
      <c r="FK16" s="62"/>
      <c r="FL16" s="62"/>
      <c r="FM16" s="62"/>
      <c r="FN16" s="62"/>
      <c r="FO16" s="62"/>
      <c r="FP16" s="62"/>
      <c r="FQ16" s="62"/>
      <c r="FR16" s="62"/>
      <c r="FS16" s="62"/>
      <c r="FT16" s="62"/>
      <c r="FU16" s="62"/>
      <c r="FV16" s="62"/>
      <c r="FW16" s="62"/>
      <c r="FX16" s="62"/>
      <c r="FY16" s="62"/>
      <c r="FZ16" s="62"/>
      <c r="GA16" s="62"/>
      <c r="GB16" s="62"/>
      <c r="GC16" s="62"/>
      <c r="GD16" s="62"/>
      <c r="GE16" s="62"/>
      <c r="GF16" s="62"/>
      <c r="GG16" s="62"/>
      <c r="GH16" s="62"/>
      <c r="GI16" s="62"/>
      <c r="GJ16" s="62"/>
      <c r="GK16" s="62"/>
      <c r="GL16" s="62"/>
      <c r="GM16" s="62"/>
      <c r="GN16" s="62"/>
      <c r="GO16" s="62"/>
      <c r="GP16" s="62"/>
      <c r="GQ16" s="62"/>
      <c r="GR16" s="62"/>
      <c r="GS16" s="62"/>
      <c r="GT16" s="62"/>
      <c r="GU16" s="62"/>
      <c r="GV16" s="62"/>
      <c r="GW16" s="62"/>
      <c r="GX16" s="62"/>
      <c r="GY16" s="62"/>
      <c r="GZ16" s="62"/>
      <c r="HA16" s="62"/>
      <c r="HB16" s="62"/>
      <c r="HC16" s="62"/>
      <c r="HD16" s="62"/>
      <c r="HE16" s="62"/>
      <c r="HF16" s="62"/>
      <c r="HG16" s="62"/>
      <c r="HH16" s="62"/>
      <c r="HI16" s="62"/>
      <c r="HJ16" s="62"/>
      <c r="HK16" s="62"/>
      <c r="HL16" s="62"/>
      <c r="HM16" s="62"/>
      <c r="HN16" s="62"/>
      <c r="HO16" s="62"/>
      <c r="HP16" s="62"/>
      <c r="HQ16" s="62"/>
      <c r="HR16" s="62"/>
      <c r="HS16" s="62"/>
      <c r="HT16" s="62"/>
      <c r="HU16" s="62"/>
      <c r="HV16" s="62"/>
      <c r="HW16" s="62"/>
      <c r="HX16" s="62"/>
      <c r="HY16" s="62"/>
      <c r="HZ16" s="62"/>
      <c r="IA16" s="62"/>
      <c r="IB16" s="62"/>
      <c r="IC16" s="62"/>
      <c r="ID16" s="62"/>
      <c r="IE16" s="62"/>
      <c r="IF16" s="62"/>
      <c r="IG16" s="62"/>
      <c r="IH16" s="62"/>
      <c r="II16" s="62"/>
      <c r="IJ16" s="62"/>
      <c r="IK16" s="62"/>
      <c r="IL16" s="62"/>
      <c r="IM16" s="62"/>
      <c r="IN16" s="62"/>
      <c r="IO16" s="62"/>
    </row>
    <row r="17" spans="1:247" s="62" customFormat="1" ht="15" customHeight="1">
      <c r="A17" s="214"/>
      <c r="B17" s="215"/>
      <c r="C17" s="215" t="s">
        <v>107</v>
      </c>
      <c r="D17" s="216">
        <v>40299</v>
      </c>
      <c r="E17" s="217"/>
      <c r="F17" s="217"/>
      <c r="G17" s="217"/>
      <c r="H17" s="217"/>
      <c r="I17" s="217" t="s">
        <v>109</v>
      </c>
      <c r="J17" s="215"/>
      <c r="K17" s="215"/>
      <c r="L17" s="225"/>
      <c r="M17" s="226"/>
      <c r="N17" s="218"/>
      <c r="O17" s="218"/>
      <c r="P17" s="218"/>
      <c r="Q17" s="218"/>
      <c r="R17" s="218"/>
      <c r="S17" s="218"/>
      <c r="T17" s="218"/>
      <c r="U17" s="218"/>
      <c r="V17" s="218"/>
      <c r="W17" s="218"/>
      <c r="X17" s="227"/>
      <c r="Y17" s="229"/>
      <c r="Z17" s="230"/>
      <c r="AA17" s="228">
        <v>81.93</v>
      </c>
      <c r="AB17" s="219">
        <v>6.7039999999999997</v>
      </c>
      <c r="AC17" s="219">
        <v>6.3940000000000001</v>
      </c>
      <c r="AD17" s="219">
        <v>0.85</v>
      </c>
      <c r="AE17" s="219">
        <v>2.3029999999999999</v>
      </c>
      <c r="AF17" s="219">
        <v>0.56999999999999995</v>
      </c>
      <c r="AG17" s="219">
        <v>0.59</v>
      </c>
      <c r="AH17" s="220">
        <v>0.65900000000000003</v>
      </c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139"/>
      <c r="AW17" s="139"/>
      <c r="AX17" s="139"/>
      <c r="AY17" s="139"/>
      <c r="AZ17" s="139"/>
      <c r="BA17" s="139"/>
      <c r="BB17" s="139"/>
      <c r="BC17" s="139"/>
      <c r="BD17" s="139"/>
      <c r="BE17" s="139"/>
      <c r="BF17" s="139"/>
      <c r="BG17" s="139"/>
      <c r="BH17" s="139"/>
      <c r="BI17" s="139"/>
      <c r="BJ17" s="139"/>
      <c r="BK17" s="139"/>
      <c r="BL17" s="139"/>
      <c r="BM17" s="139"/>
      <c r="BN17" s="139"/>
      <c r="BO17" s="139"/>
      <c r="BP17" s="139"/>
      <c r="BQ17" s="139"/>
      <c r="BR17" s="139"/>
      <c r="BS17" s="139"/>
      <c r="BT17" s="139"/>
      <c r="BU17" s="139"/>
      <c r="BV17" s="139"/>
      <c r="BW17" s="139"/>
      <c r="BX17" s="139"/>
      <c r="BY17" s="139"/>
      <c r="BZ17" s="139"/>
      <c r="CA17" s="139"/>
      <c r="CB17" s="139"/>
      <c r="CC17" s="139"/>
      <c r="CD17" s="139"/>
      <c r="CE17" s="139"/>
      <c r="CF17" s="139"/>
      <c r="CG17" s="139"/>
      <c r="CH17" s="139"/>
      <c r="CI17" s="139"/>
    </row>
    <row r="18" spans="1:247" s="62" customFormat="1" ht="15" customHeight="1" thickBot="1">
      <c r="A18" s="231"/>
      <c r="B18" s="232"/>
      <c r="C18" s="232" t="s">
        <v>108</v>
      </c>
      <c r="D18" s="233">
        <v>40299</v>
      </c>
      <c r="E18" s="234"/>
      <c r="F18" s="234"/>
      <c r="G18" s="234"/>
      <c r="H18" s="234"/>
      <c r="I18" s="234" t="s">
        <v>109</v>
      </c>
      <c r="J18" s="232"/>
      <c r="K18" s="232"/>
      <c r="L18" s="235"/>
      <c r="M18" s="236"/>
      <c r="N18" s="237"/>
      <c r="O18" s="237"/>
      <c r="P18" s="237"/>
      <c r="Q18" s="237"/>
      <c r="R18" s="237"/>
      <c r="S18" s="237"/>
      <c r="T18" s="237"/>
      <c r="U18" s="237"/>
      <c r="V18" s="237"/>
      <c r="W18" s="237"/>
      <c r="X18" s="238"/>
      <c r="Y18" s="239"/>
      <c r="Z18" s="240"/>
      <c r="AA18" s="241">
        <v>82.724000000000004</v>
      </c>
      <c r="AB18" s="242">
        <v>6.2489999999999997</v>
      </c>
      <c r="AC18" s="242">
        <v>6.1449999999999996</v>
      </c>
      <c r="AD18" s="242">
        <v>0.79400000000000004</v>
      </c>
      <c r="AE18" s="242">
        <v>2.1619999999999999</v>
      </c>
      <c r="AF18" s="242">
        <v>0.57199999999999995</v>
      </c>
      <c r="AG18" s="242">
        <v>0.54200000000000004</v>
      </c>
      <c r="AH18" s="243">
        <v>0.81299999999999994</v>
      </c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139"/>
      <c r="AW18" s="139"/>
      <c r="AX18" s="139"/>
      <c r="AY18" s="139"/>
      <c r="AZ18" s="139"/>
      <c r="BA18" s="139"/>
      <c r="BB18" s="139"/>
      <c r="BC18" s="139"/>
      <c r="BD18" s="139"/>
      <c r="BE18" s="139"/>
      <c r="BF18" s="139"/>
      <c r="BG18" s="139"/>
      <c r="BH18" s="139"/>
      <c r="BI18" s="139"/>
      <c r="BJ18" s="139"/>
      <c r="BK18" s="139"/>
      <c r="BL18" s="139"/>
      <c r="BM18" s="139"/>
      <c r="BN18" s="139"/>
      <c r="BO18" s="139"/>
      <c r="BP18" s="139"/>
      <c r="BQ18" s="139"/>
      <c r="BR18" s="139"/>
      <c r="BS18" s="139"/>
      <c r="BT18" s="139"/>
      <c r="BU18" s="139"/>
      <c r="BV18" s="139"/>
      <c r="BW18" s="139"/>
      <c r="BX18" s="139"/>
      <c r="BY18" s="139"/>
      <c r="BZ18" s="139"/>
      <c r="CA18" s="139"/>
      <c r="CB18" s="139"/>
      <c r="CC18" s="139"/>
      <c r="CD18" s="139"/>
      <c r="CE18" s="139"/>
      <c r="CF18" s="139"/>
      <c r="CG18" s="139"/>
      <c r="CH18" s="139"/>
      <c r="CI18" s="139"/>
    </row>
    <row r="19" spans="1:247" s="62" customFormat="1" ht="15" customHeight="1" thickBot="1">
      <c r="A19" s="284">
        <v>15120546</v>
      </c>
      <c r="B19" s="285" t="s">
        <v>111</v>
      </c>
      <c r="C19" s="285" t="s">
        <v>112</v>
      </c>
      <c r="D19" s="286">
        <v>42349</v>
      </c>
      <c r="E19" s="285"/>
      <c r="F19" s="285"/>
      <c r="G19" s="285"/>
      <c r="H19" s="285"/>
      <c r="I19" s="285" t="s">
        <v>113</v>
      </c>
      <c r="J19" s="244"/>
      <c r="K19" s="244"/>
      <c r="L19" s="245"/>
      <c r="M19" s="246">
        <v>42360</v>
      </c>
      <c r="N19" s="247">
        <v>15673</v>
      </c>
      <c r="O19" s="247">
        <v>1371</v>
      </c>
      <c r="P19" s="247">
        <v>10797</v>
      </c>
      <c r="Q19" s="247">
        <v>898610</v>
      </c>
      <c r="R19" s="247">
        <v>62066</v>
      </c>
      <c r="S19" s="247">
        <v>8230</v>
      </c>
      <c r="T19" s="247">
        <v>552</v>
      </c>
      <c r="U19" s="247">
        <v>1054</v>
      </c>
      <c r="V19" s="247">
        <v>154</v>
      </c>
      <c r="W19" s="247">
        <v>128</v>
      </c>
      <c r="X19" s="248">
        <v>172</v>
      </c>
      <c r="Y19" s="249" t="s">
        <v>78</v>
      </c>
      <c r="Z19" s="250" t="s">
        <v>78</v>
      </c>
      <c r="AA19" s="251">
        <f>IF(Q19="nd",NA(),100*Q19/SUM($Q19:$X19))</f>
        <v>92.548039787181011</v>
      </c>
      <c r="AB19" s="252">
        <f t="shared" ref="AB19" si="16">IF(R19="nd",NA(),100*R19/SUM($Q19:$X19))</f>
        <v>6.3921908697111949</v>
      </c>
      <c r="AC19" s="252">
        <f t="shared" ref="AC19" si="17">IF(S19="nd",NA(),100*S19/SUM($Q19:$X19))</f>
        <v>0.8476094940502551</v>
      </c>
      <c r="AD19" s="252">
        <f t="shared" ref="AD19" si="18">IF(T19="nd",NA(),100*T19/SUM($Q19:$X19))</f>
        <v>5.6850600329980655E-2</v>
      </c>
      <c r="AE19" s="252">
        <f t="shared" ref="AE19" si="19">IF(U19="nd",NA(),100*U19/SUM($Q19:$X19))</f>
        <v>0.10855168976050655</v>
      </c>
      <c r="AF19" s="252">
        <f t="shared" ref="AF19" si="20">IF(V19="nd",NA(),100*V19/SUM($Q19:$X19))</f>
        <v>1.586049357032069E-2</v>
      </c>
      <c r="AG19" s="252">
        <f t="shared" ref="AG19" si="21">IF(W19="nd",NA(),100*W19/SUM($Q19:$X19))</f>
        <v>1.318274790260421E-2</v>
      </c>
      <c r="AH19" s="253">
        <f t="shared" ref="AH19" si="22">IF(X19="nd",NA(),100*X19/SUM($Q19:$X19))</f>
        <v>1.7714317494124408E-2</v>
      </c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139"/>
      <c r="AW19" s="139"/>
      <c r="AX19" s="139"/>
      <c r="AY19" s="139"/>
      <c r="AZ19" s="139"/>
      <c r="BA19" s="139"/>
      <c r="BB19" s="139"/>
      <c r="BC19" s="139"/>
      <c r="BD19" s="139"/>
      <c r="BE19" s="139"/>
      <c r="BF19" s="139"/>
      <c r="BG19" s="139"/>
      <c r="BH19" s="139"/>
      <c r="BI19" s="139"/>
      <c r="BJ19" s="139"/>
      <c r="BK19" s="139"/>
      <c r="BL19" s="139"/>
      <c r="BM19" s="139"/>
      <c r="BN19" s="139"/>
      <c r="BO19" s="139"/>
      <c r="BP19" s="139"/>
      <c r="BQ19" s="139"/>
      <c r="BR19" s="139"/>
      <c r="BS19" s="139"/>
      <c r="BT19" s="139"/>
      <c r="BU19" s="139"/>
      <c r="BV19" s="139"/>
      <c r="BW19" s="139"/>
      <c r="BX19" s="139"/>
      <c r="BY19" s="139"/>
      <c r="BZ19" s="139"/>
      <c r="CA19" s="139"/>
      <c r="CB19" s="139"/>
      <c r="CC19" s="139"/>
      <c r="CD19" s="139"/>
      <c r="CE19" s="139"/>
      <c r="CF19" s="139"/>
      <c r="CG19" s="139"/>
      <c r="CH19" s="139"/>
      <c r="CI19" s="139"/>
    </row>
    <row r="20" spans="1:247" ht="15" customHeight="1" thickBot="1">
      <c r="A20" s="61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/>
      <c r="U20"/>
      <c r="V20" s="61"/>
      <c r="W20" s="61"/>
      <c r="X20" s="61"/>
      <c r="Y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CJ20" s="62"/>
    </row>
    <row r="21" spans="1:247" ht="15" customHeight="1" thickBot="1">
      <c r="A21" s="28" t="s">
        <v>15</v>
      </c>
      <c r="B21" s="29"/>
      <c r="C21" s="29"/>
      <c r="D21" s="30"/>
      <c r="E21" s="30"/>
      <c r="F21" s="30"/>
      <c r="G21" s="30"/>
      <c r="H21" s="30"/>
      <c r="I21" s="34"/>
      <c r="J21" s="70"/>
      <c r="K21" s="70"/>
      <c r="L21" s="70"/>
      <c r="M21" s="32" t="s">
        <v>13</v>
      </c>
      <c r="N21" s="29"/>
      <c r="O21" s="30"/>
      <c r="P21" s="34"/>
      <c r="Q21" s="32" t="s">
        <v>86</v>
      </c>
      <c r="R21" s="29"/>
      <c r="S21" s="30"/>
      <c r="T21" s="32" t="s">
        <v>92</v>
      </c>
      <c r="U21" s="30"/>
      <c r="V21" s="30"/>
      <c r="W21" s="33"/>
      <c r="X21" s="30"/>
      <c r="Y21" s="29"/>
      <c r="Z21" s="30"/>
      <c r="AA21" s="30"/>
      <c r="AB21" s="30"/>
      <c r="AC21" s="31"/>
      <c r="AD21" s="34"/>
      <c r="AH21" s="18"/>
      <c r="AI21" s="18"/>
      <c r="AJ21" s="18"/>
      <c r="AK21" s="18"/>
      <c r="AL21" s="18"/>
      <c r="AM21" s="18"/>
      <c r="AN21" s="18"/>
      <c r="AO21" s="18"/>
      <c r="AP21" s="18"/>
      <c r="AU21" s="24"/>
      <c r="CI21" s="19"/>
      <c r="CJ21" s="24"/>
    </row>
    <row r="22" spans="1:247" ht="15" customHeight="1">
      <c r="A22" s="65" t="s">
        <v>25</v>
      </c>
      <c r="B22" s="66" t="s">
        <v>6</v>
      </c>
      <c r="C22" s="77" t="s">
        <v>60</v>
      </c>
      <c r="D22" s="66" t="s">
        <v>0</v>
      </c>
      <c r="E22" s="66" t="s">
        <v>0</v>
      </c>
      <c r="F22" s="66"/>
      <c r="G22" s="66"/>
      <c r="H22" s="66" t="s">
        <v>1</v>
      </c>
      <c r="I22" s="78" t="s">
        <v>0</v>
      </c>
      <c r="J22" s="61"/>
      <c r="K22" s="61"/>
      <c r="L22" s="61"/>
      <c r="M22" s="65" t="s">
        <v>16</v>
      </c>
      <c r="N22" s="66" t="s">
        <v>11</v>
      </c>
      <c r="O22" s="99" t="s">
        <v>79</v>
      </c>
      <c r="P22" s="67" t="s">
        <v>34</v>
      </c>
      <c r="Q22" s="65" t="s">
        <v>87</v>
      </c>
      <c r="R22" s="77" t="s">
        <v>89</v>
      </c>
      <c r="S22" s="99" t="s">
        <v>90</v>
      </c>
      <c r="T22" s="65" t="s">
        <v>93</v>
      </c>
      <c r="U22" s="77" t="s">
        <v>97</v>
      </c>
      <c r="V22" s="77" t="s">
        <v>98</v>
      </c>
      <c r="W22" s="77" t="s">
        <v>99</v>
      </c>
      <c r="X22" s="77" t="s">
        <v>100</v>
      </c>
      <c r="Y22" s="77" t="s">
        <v>101</v>
      </c>
      <c r="Z22" s="77" t="s">
        <v>102</v>
      </c>
      <c r="AA22" s="77" t="s">
        <v>103</v>
      </c>
      <c r="AB22" s="99" t="s">
        <v>104</v>
      </c>
      <c r="AC22" s="288" t="s">
        <v>94</v>
      </c>
      <c r="AD22" s="289"/>
    </row>
    <row r="23" spans="1:247" ht="14.25" customHeight="1" thickBot="1">
      <c r="A23" s="71" t="s">
        <v>7</v>
      </c>
      <c r="B23" s="22" t="s">
        <v>7</v>
      </c>
      <c r="C23" s="22" t="s">
        <v>19</v>
      </c>
      <c r="D23" s="22" t="s">
        <v>3</v>
      </c>
      <c r="E23" s="22" t="s">
        <v>4</v>
      </c>
      <c r="F23" s="22"/>
      <c r="G23" s="22"/>
      <c r="H23" s="22" t="s">
        <v>46</v>
      </c>
      <c r="I23" s="23" t="s">
        <v>36</v>
      </c>
      <c r="J23" s="61"/>
      <c r="K23" s="61"/>
      <c r="L23" s="61"/>
      <c r="M23" s="71" t="s">
        <v>5</v>
      </c>
      <c r="N23" s="22" t="s">
        <v>35</v>
      </c>
      <c r="O23" s="22" t="s">
        <v>12</v>
      </c>
      <c r="P23" s="23" t="s">
        <v>12</v>
      </c>
      <c r="Q23" s="71" t="s">
        <v>88</v>
      </c>
      <c r="R23" s="22" t="s">
        <v>88</v>
      </c>
      <c r="S23" s="22" t="s">
        <v>88</v>
      </c>
      <c r="T23" s="167" t="s">
        <v>3</v>
      </c>
      <c r="U23" s="25" t="s">
        <v>95</v>
      </c>
      <c r="V23" s="25" t="s">
        <v>95</v>
      </c>
      <c r="W23" s="25" t="s">
        <v>95</v>
      </c>
      <c r="X23" s="25" t="s">
        <v>95</v>
      </c>
      <c r="Y23" s="25" t="s">
        <v>95</v>
      </c>
      <c r="Z23" s="25" t="s">
        <v>95</v>
      </c>
      <c r="AA23" s="25" t="s">
        <v>95</v>
      </c>
      <c r="AB23" s="25" t="s">
        <v>95</v>
      </c>
      <c r="AC23" s="290"/>
      <c r="AD23" s="291"/>
      <c r="AH23" s="97"/>
      <c r="AI23" s="97"/>
    </row>
    <row r="24" spans="1:247" ht="11.25" customHeight="1" thickBot="1">
      <c r="T24" s="168" t="s">
        <v>96</v>
      </c>
      <c r="U24" s="169">
        <v>1</v>
      </c>
      <c r="V24" s="169">
        <f>1/2</f>
        <v>0.5</v>
      </c>
      <c r="W24" s="169">
        <f>1/3</f>
        <v>0.33333333333333331</v>
      </c>
      <c r="X24" s="169"/>
      <c r="Y24" s="169">
        <f>1/4</f>
        <v>0.25</v>
      </c>
      <c r="Z24" s="169"/>
      <c r="AA24" s="169">
        <f>1/5</f>
        <v>0.2</v>
      </c>
      <c r="AB24" s="169"/>
      <c r="AC24" s="185"/>
      <c r="AD24" s="170"/>
      <c r="CJ24" s="62"/>
    </row>
    <row r="25" spans="1:247" ht="11.25" customHeight="1">
      <c r="A25" s="191">
        <v>15110536</v>
      </c>
      <c r="B25" s="81" t="s">
        <v>67</v>
      </c>
      <c r="C25" s="81" t="s">
        <v>73</v>
      </c>
      <c r="D25" s="124">
        <v>42320</v>
      </c>
      <c r="E25" s="125"/>
      <c r="F25" s="125"/>
      <c r="G25" s="125"/>
      <c r="H25" s="125"/>
      <c r="I25" s="126" t="s">
        <v>72</v>
      </c>
      <c r="J25" s="70"/>
      <c r="K25" s="70"/>
      <c r="L25" s="70"/>
      <c r="M25" s="86">
        <f t="shared" ref="M25:M30" si="23">IF(SUM(Q11:X11)&gt;0,SUM(Q11:X11),NA())</f>
        <v>10403.748039878399</v>
      </c>
      <c r="N25" s="116">
        <f t="shared" ref="N25:N30" si="24">IF(M25&gt;0, 100*SUM(R11:W11)/SUM(Q11:W11), NA())</f>
        <v>0</v>
      </c>
      <c r="O25" s="136" t="e">
        <f t="shared" ref="O25:O30" si="25">Q11/R11</f>
        <v>#VALUE!</v>
      </c>
      <c r="P25" s="119" t="e">
        <f t="shared" ref="P25:P30" si="26">IF(AD11&gt;0,IF(AE11&gt;0,AD11/AE11),NA())</f>
        <v>#N/A</v>
      </c>
      <c r="Q25" s="164">
        <v>0.93</v>
      </c>
      <c r="R25" s="116" t="s">
        <v>78</v>
      </c>
      <c r="S25" s="177" t="s">
        <v>78</v>
      </c>
      <c r="T25" s="179">
        <v>42342</v>
      </c>
      <c r="U25" s="171">
        <v>-61.8</v>
      </c>
      <c r="V25" s="171"/>
      <c r="W25" s="171"/>
      <c r="X25" s="172"/>
      <c r="Y25" s="171"/>
      <c r="Z25" s="171"/>
      <c r="AA25" s="171"/>
      <c r="AB25" s="182"/>
      <c r="AC25" s="292"/>
      <c r="AD25" s="293"/>
      <c r="CJ25" s="62"/>
    </row>
    <row r="26" spans="1:247" ht="15" customHeight="1">
      <c r="A26" s="192">
        <v>15110536</v>
      </c>
      <c r="B26" s="93" t="s">
        <v>68</v>
      </c>
      <c r="C26" s="93" t="s">
        <v>74</v>
      </c>
      <c r="D26" s="104">
        <v>42320</v>
      </c>
      <c r="E26" s="121"/>
      <c r="F26" s="121"/>
      <c r="G26" s="121"/>
      <c r="H26" s="121"/>
      <c r="I26" s="127" t="s">
        <v>72</v>
      </c>
      <c r="J26" s="61"/>
      <c r="K26" s="61"/>
      <c r="L26" s="61"/>
      <c r="M26" s="101">
        <f t="shared" si="23"/>
        <v>53.9</v>
      </c>
      <c r="N26" s="117">
        <f t="shared" si="24"/>
        <v>0</v>
      </c>
      <c r="O26" s="100" t="e">
        <f t="shared" si="25"/>
        <v>#VALUE!</v>
      </c>
      <c r="P26" s="120" t="e">
        <f t="shared" si="26"/>
        <v>#N/A</v>
      </c>
      <c r="Q26" s="101" t="s">
        <v>91</v>
      </c>
      <c r="R26" s="117"/>
      <c r="S26" s="158" t="s">
        <v>78</v>
      </c>
      <c r="T26" s="180"/>
      <c r="U26" s="175"/>
      <c r="V26" s="175"/>
      <c r="W26" s="175"/>
      <c r="X26" s="176"/>
      <c r="Y26" s="175"/>
      <c r="Z26" s="176"/>
      <c r="AA26" s="176"/>
      <c r="AB26" s="183"/>
      <c r="AC26" s="294"/>
      <c r="AD26" s="295"/>
      <c r="CJ26" s="62"/>
    </row>
    <row r="27" spans="1:247" ht="15" customHeight="1" thickBot="1">
      <c r="A27" s="193">
        <v>15110536</v>
      </c>
      <c r="B27" s="13" t="s">
        <v>69</v>
      </c>
      <c r="C27" s="13" t="s">
        <v>75</v>
      </c>
      <c r="D27" s="103">
        <v>42320</v>
      </c>
      <c r="E27" s="121"/>
      <c r="F27" s="121"/>
      <c r="G27" s="121"/>
      <c r="H27" s="121"/>
      <c r="I27" s="15" t="s">
        <v>72</v>
      </c>
      <c r="J27" s="61"/>
      <c r="K27" s="61"/>
      <c r="L27" s="61"/>
      <c r="M27" s="102">
        <f t="shared" si="23"/>
        <v>89.524998202292096</v>
      </c>
      <c r="N27" s="118">
        <f t="shared" si="24"/>
        <v>0</v>
      </c>
      <c r="O27" s="100" t="e">
        <f t="shared" si="25"/>
        <v>#VALUE!</v>
      </c>
      <c r="P27" s="120" t="e">
        <f t="shared" si="26"/>
        <v>#N/A</v>
      </c>
      <c r="Q27" s="102" t="s">
        <v>91</v>
      </c>
      <c r="R27" s="118"/>
      <c r="S27" s="158" t="s">
        <v>78</v>
      </c>
      <c r="T27" s="181"/>
      <c r="U27" s="173"/>
      <c r="V27" s="173"/>
      <c r="W27" s="173"/>
      <c r="X27" s="174"/>
      <c r="Y27" s="174"/>
      <c r="Z27" s="173"/>
      <c r="AA27" s="174"/>
      <c r="AB27" s="184"/>
      <c r="AC27" s="296"/>
      <c r="AD27" s="297"/>
      <c r="AE27"/>
      <c r="AF27"/>
      <c r="AG27"/>
      <c r="AH27"/>
      <c r="CJ27" s="62"/>
    </row>
    <row r="28" spans="1:247" ht="15" customHeight="1">
      <c r="A28" s="192">
        <v>15110536</v>
      </c>
      <c r="B28" s="93" t="s">
        <v>70</v>
      </c>
      <c r="C28" s="93" t="s">
        <v>76</v>
      </c>
      <c r="D28" s="104">
        <v>42320</v>
      </c>
      <c r="E28" s="91"/>
      <c r="F28" s="92"/>
      <c r="G28" s="92"/>
      <c r="H28" s="13"/>
      <c r="I28" s="127" t="s">
        <v>72</v>
      </c>
      <c r="J28" s="122"/>
      <c r="K28" s="81"/>
      <c r="L28" s="83"/>
      <c r="M28" s="101">
        <f t="shared" si="23"/>
        <v>140089.98802449313</v>
      </c>
      <c r="N28" s="117">
        <f t="shared" si="24"/>
        <v>0.10998751416353153</v>
      </c>
      <c r="O28" s="100">
        <f t="shared" si="25"/>
        <v>908.19410953608883</v>
      </c>
      <c r="P28" s="120" t="e">
        <f t="shared" si="26"/>
        <v>#N/A</v>
      </c>
      <c r="Q28" s="165">
        <v>12.48</v>
      </c>
      <c r="R28" s="117">
        <v>0.02</v>
      </c>
      <c r="S28" s="158" t="s">
        <v>78</v>
      </c>
      <c r="T28" s="180">
        <v>42342</v>
      </c>
      <c r="U28" s="175">
        <v>-73.7</v>
      </c>
      <c r="V28" s="175"/>
      <c r="W28" s="175"/>
      <c r="X28" s="176"/>
      <c r="Y28" s="175"/>
      <c r="Z28" s="175"/>
      <c r="AA28" s="175"/>
      <c r="AB28" s="183"/>
      <c r="AC28" s="294"/>
      <c r="AD28" s="295"/>
      <c r="AE28"/>
      <c r="AF28"/>
      <c r="AG28"/>
      <c r="AH28"/>
    </row>
    <row r="29" spans="1:247" s="148" customFormat="1" ht="15" customHeight="1" thickBot="1">
      <c r="A29" s="194">
        <v>15110536</v>
      </c>
      <c r="B29" s="149" t="s">
        <v>71</v>
      </c>
      <c r="C29" s="149" t="s">
        <v>77</v>
      </c>
      <c r="D29" s="150">
        <v>42320</v>
      </c>
      <c r="E29" s="186"/>
      <c r="F29" s="187"/>
      <c r="G29" s="187"/>
      <c r="H29" s="149"/>
      <c r="I29" s="151" t="s">
        <v>72</v>
      </c>
      <c r="J29" s="156"/>
      <c r="K29" s="149"/>
      <c r="L29" s="188"/>
      <c r="M29" s="152">
        <f t="shared" si="23"/>
        <v>718228.61031968531</v>
      </c>
      <c r="N29" s="153">
        <f t="shared" si="24"/>
        <v>2.8487563706114889</v>
      </c>
      <c r="O29" s="154">
        <f t="shared" si="25"/>
        <v>36.584533708939873</v>
      </c>
      <c r="P29" s="155">
        <f t="shared" si="26"/>
        <v>1.9189052350198788</v>
      </c>
      <c r="Q29" s="166">
        <v>30.45</v>
      </c>
      <c r="R29" s="153">
        <v>1.97</v>
      </c>
      <c r="S29" s="178">
        <v>0.1</v>
      </c>
      <c r="T29" s="181">
        <v>42342</v>
      </c>
      <c r="U29" s="173">
        <v>-51.2</v>
      </c>
      <c r="V29" s="173">
        <v>-31.06</v>
      </c>
      <c r="W29" s="190">
        <v>-28.7</v>
      </c>
      <c r="X29" s="174"/>
      <c r="Y29" s="173"/>
      <c r="Z29" s="174"/>
      <c r="AA29" s="174"/>
      <c r="AB29" s="189">
        <v>-261</v>
      </c>
      <c r="AC29" s="296"/>
      <c r="AD29" s="297"/>
      <c r="AE29"/>
      <c r="AF29"/>
      <c r="AG29"/>
      <c r="AH29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 s="62"/>
      <c r="BY29" s="62"/>
      <c r="BZ29" s="62"/>
      <c r="CA29" s="62"/>
      <c r="CB29" s="62"/>
      <c r="CC29" s="62"/>
      <c r="CD29" s="62"/>
      <c r="CE29" s="62"/>
      <c r="CF29" s="62"/>
      <c r="CG29" s="62"/>
      <c r="CH29" s="62"/>
      <c r="CI29" s="62"/>
      <c r="CJ29" s="62"/>
      <c r="CK29" s="62"/>
      <c r="CL29" s="62"/>
      <c r="CM29" s="62"/>
      <c r="CN29" s="62"/>
      <c r="CO29" s="62"/>
      <c r="CP29" s="62"/>
      <c r="CQ29" s="62"/>
      <c r="CR29" s="62"/>
      <c r="CS29" s="62"/>
      <c r="CT29" s="62"/>
      <c r="CU29" s="62"/>
      <c r="CV29" s="62"/>
      <c r="CW29" s="62"/>
      <c r="CX29" s="62"/>
      <c r="CY29" s="62"/>
      <c r="CZ29" s="62"/>
      <c r="DA29" s="62"/>
      <c r="DB29" s="62"/>
      <c r="DC29" s="62"/>
      <c r="DD29" s="62"/>
      <c r="DE29" s="62"/>
      <c r="DF29" s="62"/>
      <c r="DG29" s="62"/>
      <c r="DH29" s="62"/>
      <c r="DI29" s="62"/>
      <c r="DJ29" s="62"/>
      <c r="DK29" s="62"/>
      <c r="DL29" s="62"/>
      <c r="DM29" s="62"/>
      <c r="DN29" s="62"/>
      <c r="DO29" s="62"/>
      <c r="DP29" s="62"/>
      <c r="DQ29" s="62"/>
      <c r="DR29" s="62"/>
      <c r="DS29" s="62"/>
      <c r="DT29" s="62"/>
      <c r="DU29" s="62"/>
      <c r="DV29" s="62"/>
      <c r="DW29" s="62"/>
      <c r="DX29" s="62"/>
      <c r="DY29" s="62"/>
      <c r="DZ29" s="62"/>
      <c r="EA29" s="62"/>
      <c r="EB29" s="62"/>
      <c r="EC29" s="62"/>
      <c r="ED29" s="62"/>
      <c r="EE29" s="62"/>
      <c r="EF29" s="62"/>
      <c r="EG29" s="62"/>
      <c r="EH29" s="62"/>
      <c r="EI29" s="62"/>
      <c r="EJ29" s="62"/>
      <c r="EK29" s="62"/>
      <c r="EL29" s="62"/>
      <c r="EM29" s="62"/>
      <c r="EN29" s="62"/>
      <c r="EO29" s="62"/>
      <c r="EP29" s="62"/>
      <c r="EQ29" s="62"/>
      <c r="ER29" s="62"/>
      <c r="ES29" s="62"/>
      <c r="ET29" s="62"/>
      <c r="EU29" s="62"/>
      <c r="EV29" s="62"/>
      <c r="EW29" s="62"/>
      <c r="EX29" s="62"/>
      <c r="EY29" s="62"/>
      <c r="EZ29" s="62"/>
      <c r="FA29" s="62"/>
      <c r="FB29" s="62"/>
      <c r="FC29" s="62"/>
      <c r="FD29" s="62"/>
      <c r="FE29" s="62"/>
      <c r="FF29" s="62"/>
      <c r="FG29" s="62"/>
      <c r="FH29" s="62"/>
      <c r="FI29" s="62"/>
      <c r="FJ29" s="62"/>
      <c r="FK29" s="62"/>
      <c r="FL29" s="62"/>
      <c r="FM29" s="62"/>
      <c r="FN29" s="62"/>
      <c r="FO29" s="62"/>
      <c r="FP29" s="62"/>
      <c r="FQ29" s="62"/>
      <c r="FR29" s="62"/>
      <c r="FS29" s="62"/>
      <c r="FT29" s="62"/>
      <c r="FU29" s="62"/>
      <c r="FV29" s="62"/>
      <c r="FW29" s="62"/>
      <c r="FX29" s="62"/>
      <c r="FY29" s="62"/>
      <c r="FZ29" s="62"/>
      <c r="GA29" s="62"/>
      <c r="GB29" s="62"/>
      <c r="GC29" s="62"/>
      <c r="GD29" s="62"/>
      <c r="GE29" s="62"/>
      <c r="GF29" s="62"/>
      <c r="GG29" s="62"/>
      <c r="GH29" s="62"/>
      <c r="GI29" s="62"/>
      <c r="GJ29" s="62"/>
      <c r="GK29" s="62"/>
      <c r="GL29" s="62"/>
      <c r="GM29" s="62"/>
      <c r="GN29" s="62"/>
      <c r="GO29" s="62"/>
      <c r="GP29" s="62"/>
      <c r="GQ29" s="62"/>
      <c r="GR29" s="62"/>
      <c r="GS29" s="62"/>
      <c r="GT29" s="62"/>
      <c r="GU29" s="62"/>
      <c r="GV29" s="62"/>
      <c r="GW29" s="62"/>
      <c r="GX29" s="62"/>
      <c r="GY29" s="62"/>
      <c r="GZ29" s="62"/>
      <c r="HA29" s="62"/>
      <c r="HB29" s="62"/>
      <c r="HC29" s="62"/>
      <c r="HD29" s="62"/>
      <c r="HE29" s="62"/>
      <c r="HF29" s="62"/>
      <c r="HG29" s="62"/>
      <c r="HH29" s="62"/>
      <c r="HI29" s="62"/>
      <c r="HJ29" s="62"/>
      <c r="HK29" s="62"/>
      <c r="HL29" s="62"/>
      <c r="HM29" s="62"/>
      <c r="HN29" s="62"/>
      <c r="HO29" s="62"/>
      <c r="HP29" s="62"/>
      <c r="HQ29" s="62"/>
      <c r="HR29" s="62"/>
      <c r="HS29" s="62"/>
      <c r="HT29" s="62"/>
      <c r="HU29" s="62"/>
      <c r="HV29" s="62"/>
      <c r="HW29" s="62"/>
      <c r="HX29" s="62"/>
      <c r="HY29" s="62"/>
      <c r="HZ29" s="62"/>
      <c r="IA29" s="62"/>
      <c r="IB29" s="62"/>
      <c r="IC29" s="62"/>
      <c r="ID29" s="62"/>
      <c r="IE29" s="62"/>
      <c r="IF29" s="62"/>
      <c r="IG29" s="62"/>
      <c r="IH29" s="62"/>
      <c r="II29" s="62"/>
      <c r="IJ29" s="62"/>
      <c r="IK29" s="62"/>
      <c r="IL29" s="62"/>
      <c r="IM29" s="62"/>
    </row>
    <row r="30" spans="1:247" ht="15" customHeight="1" thickBot="1">
      <c r="A30" s="196">
        <v>15110536</v>
      </c>
      <c r="B30" s="197" t="s">
        <v>85</v>
      </c>
      <c r="C30" s="197" t="s">
        <v>84</v>
      </c>
      <c r="D30" s="198">
        <v>42320</v>
      </c>
      <c r="E30" s="199"/>
      <c r="F30" s="200"/>
      <c r="G30" s="200"/>
      <c r="H30" s="197"/>
      <c r="I30" s="201" t="s">
        <v>72</v>
      </c>
      <c r="J30" s="202"/>
      <c r="K30" s="197"/>
      <c r="L30" s="203"/>
      <c r="M30" s="204">
        <f t="shared" si="23"/>
        <v>850729.98739409226</v>
      </c>
      <c r="N30" s="205">
        <f t="shared" si="24"/>
        <v>2.8881415256374838</v>
      </c>
      <c r="O30" s="200">
        <f t="shared" si="25"/>
        <v>36.070941865609981</v>
      </c>
      <c r="P30" s="206">
        <f t="shared" si="26"/>
        <v>1.9216816554083112</v>
      </c>
      <c r="Q30" s="207">
        <v>29.03</v>
      </c>
      <c r="R30" s="205">
        <v>1.91</v>
      </c>
      <c r="S30" s="208">
        <v>0.1</v>
      </c>
      <c r="T30" s="209">
        <v>42342</v>
      </c>
      <c r="U30" s="210">
        <v>-51.1</v>
      </c>
      <c r="V30" s="210">
        <v>-31.5</v>
      </c>
      <c r="W30" s="210">
        <v>-27.27</v>
      </c>
      <c r="X30" s="211"/>
      <c r="Y30" s="211"/>
      <c r="Z30" s="210"/>
      <c r="AA30" s="211"/>
      <c r="AB30" s="208">
        <v>-261</v>
      </c>
      <c r="AC30" s="300"/>
      <c r="AD30" s="301"/>
      <c r="AE30" s="61"/>
      <c r="AF30" s="61"/>
      <c r="AG30" s="133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2"/>
      <c r="BJ30" s="62"/>
      <c r="BK30" s="62"/>
      <c r="BL30" s="62"/>
      <c r="BM30" s="62"/>
      <c r="BN30" s="62"/>
      <c r="BO30" s="62"/>
      <c r="BP30" s="62"/>
      <c r="BQ30" s="62"/>
      <c r="BR30" s="62"/>
      <c r="BS30" s="62"/>
      <c r="BT30" s="62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62"/>
      <c r="CF30" s="62"/>
      <c r="CG30" s="62"/>
      <c r="CH30" s="62"/>
      <c r="CI30" s="62"/>
      <c r="CJ30" s="62"/>
      <c r="CK30" s="62"/>
      <c r="CL30" s="62"/>
      <c r="CM30" s="62"/>
      <c r="CN30" s="62"/>
      <c r="CO30" s="62"/>
      <c r="CP30" s="62"/>
      <c r="CQ30" s="62"/>
      <c r="CR30" s="62"/>
      <c r="CS30" s="62"/>
      <c r="CT30" s="62"/>
      <c r="CU30" s="62"/>
      <c r="CV30" s="62"/>
      <c r="CW30" s="62"/>
      <c r="CX30" s="62"/>
      <c r="CY30" s="62"/>
      <c r="CZ30" s="62"/>
      <c r="DA30" s="62"/>
      <c r="DB30" s="62"/>
      <c r="DC30" s="62"/>
      <c r="DD30" s="62"/>
      <c r="DE30" s="62"/>
      <c r="DF30" s="62"/>
      <c r="DG30" s="62"/>
      <c r="DH30" s="62"/>
      <c r="DI30" s="62"/>
      <c r="DJ30" s="62"/>
      <c r="DK30" s="62"/>
      <c r="DL30" s="62"/>
      <c r="DM30" s="62"/>
      <c r="DN30" s="62"/>
      <c r="DO30" s="62"/>
      <c r="DP30" s="62"/>
      <c r="DQ30" s="62"/>
      <c r="DR30" s="62"/>
      <c r="DS30" s="62"/>
      <c r="DT30" s="62"/>
      <c r="DU30" s="62"/>
      <c r="DV30" s="62"/>
      <c r="DW30" s="62"/>
      <c r="DX30" s="62"/>
      <c r="DY30" s="62"/>
      <c r="DZ30" s="62"/>
      <c r="EA30" s="62"/>
      <c r="EB30" s="62"/>
      <c r="EC30" s="62"/>
      <c r="ED30" s="62"/>
      <c r="EE30" s="62"/>
      <c r="EF30" s="62"/>
      <c r="EG30" s="62"/>
      <c r="EH30" s="62"/>
      <c r="EI30" s="62"/>
      <c r="EJ30" s="62"/>
      <c r="EK30" s="62"/>
      <c r="EL30" s="62"/>
      <c r="EM30" s="62"/>
      <c r="EN30" s="62"/>
      <c r="EO30" s="62"/>
      <c r="EP30" s="62"/>
      <c r="EQ30" s="62"/>
      <c r="ER30" s="62"/>
      <c r="ES30" s="62"/>
      <c r="ET30" s="62"/>
      <c r="EU30" s="62"/>
      <c r="EV30" s="62"/>
      <c r="EW30" s="62"/>
      <c r="EX30" s="62"/>
      <c r="EY30" s="62"/>
      <c r="EZ30" s="62"/>
      <c r="FA30" s="62"/>
      <c r="FB30" s="62"/>
      <c r="FC30" s="62"/>
      <c r="FD30" s="62"/>
      <c r="FE30" s="62"/>
      <c r="FF30" s="62"/>
      <c r="FG30" s="62"/>
      <c r="FH30" s="62"/>
      <c r="FI30" s="62"/>
      <c r="FJ30" s="62"/>
      <c r="FK30" s="62"/>
      <c r="FL30" s="62"/>
      <c r="FM30" s="62"/>
      <c r="FN30" s="62"/>
      <c r="FO30" s="62"/>
      <c r="FP30" s="62"/>
      <c r="FQ30" s="62"/>
      <c r="FR30" s="62"/>
      <c r="FS30" s="62"/>
      <c r="FT30" s="62"/>
      <c r="FU30" s="62"/>
      <c r="FV30" s="62"/>
      <c r="FW30" s="62"/>
      <c r="FX30" s="62"/>
      <c r="FY30" s="62"/>
      <c r="FZ30" s="62"/>
      <c r="GA30" s="62"/>
      <c r="GB30" s="62"/>
      <c r="GC30" s="62"/>
      <c r="GD30" s="62"/>
      <c r="GE30" s="62"/>
      <c r="GF30" s="62"/>
      <c r="GG30" s="62"/>
      <c r="GH30" s="62"/>
      <c r="GI30" s="62"/>
      <c r="GJ30" s="62"/>
      <c r="GK30" s="62"/>
      <c r="GL30" s="62"/>
      <c r="GM30" s="62"/>
      <c r="GN30" s="62"/>
      <c r="GO30" s="62"/>
      <c r="GP30" s="62"/>
      <c r="GQ30" s="62"/>
      <c r="GR30" s="62"/>
      <c r="GS30" s="62"/>
      <c r="GT30" s="62"/>
      <c r="GU30" s="62"/>
      <c r="GV30" s="62"/>
      <c r="GW30" s="62"/>
      <c r="GX30" s="62"/>
      <c r="GY30" s="62"/>
      <c r="GZ30" s="62"/>
      <c r="HA30" s="62"/>
      <c r="HB30" s="62"/>
      <c r="HC30" s="62"/>
      <c r="HD30" s="62"/>
      <c r="HE30" s="62"/>
      <c r="HF30" s="62"/>
      <c r="HG30" s="62"/>
      <c r="HH30" s="62"/>
      <c r="HI30" s="62"/>
      <c r="HJ30" s="62"/>
      <c r="HK30" s="62"/>
      <c r="HL30" s="62"/>
      <c r="HM30" s="62"/>
      <c r="HN30" s="62"/>
      <c r="HO30" s="62"/>
      <c r="HP30" s="62"/>
      <c r="HQ30" s="62"/>
      <c r="HR30" s="62"/>
      <c r="HS30" s="62"/>
      <c r="HT30" s="62"/>
      <c r="HU30" s="62"/>
      <c r="HV30" s="62"/>
      <c r="HW30" s="62"/>
      <c r="HX30" s="62"/>
      <c r="HY30" s="62"/>
      <c r="HZ30" s="62"/>
      <c r="IA30" s="62"/>
      <c r="IB30" s="62"/>
      <c r="IC30" s="62"/>
      <c r="ID30" s="62"/>
      <c r="IE30" s="62"/>
      <c r="IF30" s="62"/>
      <c r="IG30" s="62"/>
      <c r="IH30" s="62"/>
      <c r="II30" s="62"/>
      <c r="IJ30" s="62"/>
      <c r="IK30" s="62"/>
      <c r="IL30" s="62"/>
      <c r="IM30" s="62"/>
    </row>
    <row r="31" spans="1:247" ht="15" customHeight="1">
      <c r="A31" s="214"/>
      <c r="B31" s="215"/>
      <c r="C31" s="215" t="s">
        <v>107</v>
      </c>
      <c r="D31" s="216">
        <v>40299</v>
      </c>
      <c r="E31" s="217"/>
      <c r="F31" s="217"/>
      <c r="G31" s="217"/>
      <c r="H31" s="217"/>
      <c r="I31" s="277" t="s">
        <v>109</v>
      </c>
      <c r="J31" s="275"/>
      <c r="K31" s="217"/>
      <c r="L31" s="273"/>
      <c r="M31" s="214"/>
      <c r="N31" s="271">
        <f>SUM(AB17:AG17)/SUM(AA17:AG17)*100</f>
        <v>17.526499632578695</v>
      </c>
      <c r="O31" s="271">
        <f>AA17/AB17</f>
        <v>12.221062052505967</v>
      </c>
      <c r="P31" s="282">
        <f>AD17/AE17</f>
        <v>0.36908380373425964</v>
      </c>
      <c r="Q31" s="279"/>
      <c r="R31" s="217"/>
      <c r="S31" s="277"/>
      <c r="T31" s="279"/>
      <c r="U31" s="217">
        <v>-56.97</v>
      </c>
      <c r="V31" s="217">
        <v>-35.520000000000003</v>
      </c>
      <c r="W31" s="217">
        <v>-32.61</v>
      </c>
      <c r="X31" s="217"/>
      <c r="Y31" s="217"/>
      <c r="Z31" s="217"/>
      <c r="AA31" s="217"/>
      <c r="AB31" s="277">
        <v>-234</v>
      </c>
      <c r="AC31" s="302" t="s">
        <v>106</v>
      </c>
      <c r="AD31" s="303"/>
      <c r="AG31" s="134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2"/>
      <c r="BM31" s="62"/>
      <c r="BN31" s="62"/>
      <c r="BO31" s="62"/>
      <c r="BP31" s="62"/>
      <c r="BQ31" s="62"/>
      <c r="BR31" s="62"/>
      <c r="BS31" s="62"/>
      <c r="BT31" s="62"/>
      <c r="BU31" s="62"/>
      <c r="BV31" s="62"/>
      <c r="BW31" s="62"/>
      <c r="BX31" s="62"/>
      <c r="BY31" s="62"/>
      <c r="BZ31" s="62"/>
      <c r="CA31" s="62"/>
      <c r="CB31" s="62"/>
      <c r="CC31" s="62"/>
      <c r="CD31" s="62"/>
      <c r="CE31" s="62"/>
      <c r="CF31" s="62"/>
      <c r="CG31" s="62"/>
      <c r="CH31" s="62"/>
      <c r="CI31" s="62"/>
      <c r="CJ31" s="62"/>
      <c r="CK31" s="62"/>
      <c r="CL31" s="62"/>
      <c r="CM31" s="62"/>
      <c r="CN31" s="62"/>
      <c r="CO31" s="62"/>
      <c r="CP31" s="62"/>
      <c r="CQ31" s="62"/>
      <c r="CR31" s="62"/>
      <c r="CS31" s="62"/>
      <c r="CT31" s="62"/>
      <c r="CU31" s="62"/>
      <c r="CV31" s="62"/>
      <c r="CW31" s="62"/>
      <c r="CX31" s="62"/>
      <c r="CY31" s="62"/>
      <c r="CZ31" s="62"/>
      <c r="DA31" s="62"/>
      <c r="DB31" s="62"/>
      <c r="DC31" s="62"/>
      <c r="DD31" s="62"/>
      <c r="DE31" s="62"/>
      <c r="DF31" s="62"/>
      <c r="DG31" s="62"/>
      <c r="DH31" s="62"/>
      <c r="DI31" s="62"/>
      <c r="DJ31" s="62"/>
      <c r="DK31" s="62"/>
      <c r="DL31" s="62"/>
      <c r="DM31" s="62"/>
      <c r="DN31" s="62"/>
      <c r="DO31" s="62"/>
      <c r="DP31" s="62"/>
      <c r="DQ31" s="62"/>
      <c r="DR31" s="62"/>
      <c r="DS31" s="62"/>
      <c r="DT31" s="62"/>
      <c r="DU31" s="62"/>
      <c r="DV31" s="62"/>
      <c r="DW31" s="62"/>
      <c r="DX31" s="62"/>
      <c r="DY31" s="62"/>
      <c r="DZ31" s="62"/>
      <c r="EA31" s="62"/>
      <c r="EB31" s="62"/>
      <c r="EC31" s="62"/>
      <c r="ED31" s="62"/>
      <c r="EE31" s="62"/>
      <c r="EF31" s="62"/>
      <c r="EG31" s="62"/>
      <c r="EH31" s="62"/>
      <c r="EI31" s="62"/>
      <c r="EJ31" s="62"/>
      <c r="EK31" s="62"/>
      <c r="EL31" s="62"/>
      <c r="EM31" s="62"/>
      <c r="EN31" s="62"/>
      <c r="EO31" s="62"/>
      <c r="EP31" s="62"/>
      <c r="EQ31" s="62"/>
      <c r="ER31" s="62"/>
      <c r="ES31" s="62"/>
      <c r="ET31" s="62"/>
      <c r="EU31" s="62"/>
      <c r="EV31" s="62"/>
      <c r="EW31" s="62"/>
      <c r="EX31" s="62"/>
      <c r="EY31" s="62"/>
      <c r="EZ31" s="62"/>
      <c r="FA31" s="62"/>
      <c r="FB31" s="62"/>
      <c r="FC31" s="62"/>
      <c r="FD31" s="62"/>
      <c r="FE31" s="62"/>
      <c r="FF31" s="62"/>
      <c r="FG31" s="62"/>
      <c r="FH31" s="62"/>
      <c r="FI31" s="62"/>
      <c r="FJ31" s="62"/>
      <c r="FK31" s="62"/>
      <c r="FL31" s="62"/>
      <c r="FM31" s="62"/>
      <c r="FN31" s="62"/>
      <c r="FO31" s="62"/>
      <c r="FP31" s="62"/>
      <c r="FQ31" s="62"/>
      <c r="FR31" s="62"/>
      <c r="FS31" s="62"/>
      <c r="FT31" s="62"/>
      <c r="FU31" s="62"/>
      <c r="FV31" s="62"/>
      <c r="FW31" s="62"/>
      <c r="FX31" s="62"/>
      <c r="FY31" s="62"/>
      <c r="FZ31" s="62"/>
      <c r="GA31" s="62"/>
      <c r="GB31" s="62"/>
      <c r="GC31" s="62"/>
      <c r="GD31" s="62"/>
      <c r="GE31" s="62"/>
      <c r="GF31" s="62"/>
      <c r="GG31" s="62"/>
      <c r="GH31" s="62"/>
      <c r="GI31" s="62"/>
      <c r="GJ31" s="62"/>
      <c r="GK31" s="62"/>
      <c r="GL31" s="62"/>
      <c r="GM31" s="62"/>
      <c r="GN31" s="62"/>
      <c r="GO31" s="62"/>
      <c r="GP31" s="62"/>
      <c r="GQ31" s="62"/>
      <c r="GR31" s="62"/>
      <c r="GS31" s="62"/>
      <c r="GT31" s="62"/>
      <c r="GU31" s="62"/>
      <c r="GV31" s="62"/>
      <c r="GW31" s="62"/>
      <c r="GX31" s="62"/>
      <c r="GY31" s="62"/>
      <c r="GZ31" s="62"/>
      <c r="HA31" s="62"/>
      <c r="HB31" s="62"/>
      <c r="HC31" s="62"/>
      <c r="HD31" s="62"/>
      <c r="HE31" s="62"/>
      <c r="HF31" s="62"/>
      <c r="HG31" s="62"/>
      <c r="HH31" s="62"/>
      <c r="HI31" s="62"/>
      <c r="HJ31" s="62"/>
      <c r="HK31" s="62"/>
      <c r="HL31" s="62"/>
      <c r="HM31" s="62"/>
      <c r="HN31" s="62"/>
      <c r="HO31" s="62"/>
      <c r="HP31" s="62"/>
      <c r="HQ31" s="62"/>
      <c r="HR31" s="62"/>
      <c r="HS31" s="62"/>
      <c r="HT31" s="62"/>
      <c r="HU31" s="62"/>
      <c r="HV31" s="62"/>
      <c r="HW31" s="62"/>
      <c r="HX31" s="62"/>
      <c r="HY31" s="62"/>
      <c r="HZ31" s="62"/>
      <c r="IA31" s="62"/>
      <c r="IB31" s="62"/>
      <c r="IC31" s="62"/>
      <c r="ID31" s="62"/>
      <c r="IE31" s="62"/>
      <c r="IF31" s="62"/>
      <c r="IG31" s="62"/>
      <c r="IH31" s="62"/>
      <c r="II31" s="62"/>
      <c r="IJ31" s="62"/>
      <c r="IK31" s="62"/>
      <c r="IL31" s="62"/>
      <c r="IM31" s="62"/>
    </row>
    <row r="32" spans="1:247" ht="15" customHeight="1" thickBot="1">
      <c r="A32" s="221"/>
      <c r="B32" s="222"/>
      <c r="C32" s="222" t="s">
        <v>108</v>
      </c>
      <c r="D32" s="223">
        <v>40299</v>
      </c>
      <c r="E32" s="224"/>
      <c r="F32" s="224"/>
      <c r="G32" s="224"/>
      <c r="H32" s="224"/>
      <c r="I32" s="278" t="s">
        <v>109</v>
      </c>
      <c r="J32" s="276"/>
      <c r="K32" s="224"/>
      <c r="L32" s="274"/>
      <c r="M32" s="221"/>
      <c r="N32" s="272">
        <f>SUM(AB18:AG18)/SUM(AA18:AG18)*100</f>
        <v>16.598782110739201</v>
      </c>
      <c r="O32" s="272">
        <f>AA18/AB18</f>
        <v>13.237958073291727</v>
      </c>
      <c r="P32" s="283">
        <f>AD18/AE18</f>
        <v>0.36725254394079559</v>
      </c>
      <c r="Q32" s="280"/>
      <c r="R32" s="224"/>
      <c r="S32" s="278"/>
      <c r="T32" s="281"/>
      <c r="U32" s="224">
        <v>-57.02</v>
      </c>
      <c r="V32" s="224">
        <v>-35.700000000000003</v>
      </c>
      <c r="W32" s="224">
        <v>-32.770000000000003</v>
      </c>
      <c r="X32" s="224"/>
      <c r="Y32" s="224"/>
      <c r="Z32" s="224"/>
      <c r="AA32" s="224"/>
      <c r="AB32" s="278">
        <v>-233.5</v>
      </c>
      <c r="AC32" s="304" t="s">
        <v>106</v>
      </c>
      <c r="AD32" s="305"/>
      <c r="AE32" s="61"/>
      <c r="AF32" s="61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62"/>
      <c r="CU32" s="62"/>
      <c r="CV32" s="62"/>
      <c r="CW32" s="62"/>
      <c r="CX32" s="62"/>
      <c r="CY32" s="62"/>
      <c r="CZ32" s="62"/>
      <c r="DA32" s="62"/>
      <c r="DB32" s="62"/>
      <c r="DC32" s="62"/>
      <c r="DD32" s="62"/>
      <c r="DE32" s="62"/>
      <c r="DF32" s="62"/>
      <c r="DG32" s="62"/>
      <c r="DH32" s="62"/>
      <c r="DI32" s="62"/>
      <c r="DJ32" s="62"/>
      <c r="DK32" s="62"/>
      <c r="DL32" s="62"/>
      <c r="DM32" s="62"/>
      <c r="DN32" s="62"/>
      <c r="DO32" s="62"/>
      <c r="DP32" s="62"/>
      <c r="DQ32" s="62"/>
      <c r="DR32" s="62"/>
      <c r="DS32" s="62"/>
      <c r="DT32" s="62"/>
      <c r="DU32" s="62"/>
      <c r="DV32" s="62"/>
      <c r="DW32" s="62"/>
      <c r="DX32" s="62"/>
      <c r="DY32" s="62"/>
      <c r="DZ32" s="62"/>
      <c r="EA32" s="62"/>
      <c r="EB32" s="62"/>
      <c r="EC32" s="62"/>
      <c r="ED32" s="62"/>
      <c r="EE32" s="62"/>
      <c r="EF32" s="62"/>
      <c r="EG32" s="62"/>
      <c r="EH32" s="62"/>
      <c r="EI32" s="62"/>
      <c r="EJ32" s="62"/>
      <c r="EK32" s="62"/>
      <c r="EL32" s="62"/>
      <c r="EM32" s="62"/>
      <c r="EN32" s="62"/>
      <c r="EO32" s="62"/>
      <c r="EP32" s="62"/>
      <c r="EQ32" s="62"/>
      <c r="ER32" s="62"/>
      <c r="ES32" s="62"/>
      <c r="ET32" s="62"/>
      <c r="EU32" s="62"/>
      <c r="EV32" s="62"/>
      <c r="EW32" s="62"/>
      <c r="EX32" s="62"/>
      <c r="EY32" s="62"/>
      <c r="EZ32" s="62"/>
      <c r="FA32" s="62"/>
      <c r="FB32" s="62"/>
      <c r="FC32" s="62"/>
      <c r="FD32" s="62"/>
      <c r="FE32" s="62"/>
      <c r="FF32" s="62"/>
      <c r="FG32" s="62"/>
      <c r="FH32" s="62"/>
      <c r="FI32" s="62"/>
      <c r="FJ32" s="62"/>
      <c r="FK32" s="62"/>
      <c r="FL32" s="62"/>
      <c r="FM32" s="62"/>
      <c r="FN32" s="62"/>
      <c r="FO32" s="62"/>
      <c r="FP32" s="62"/>
      <c r="FQ32" s="62"/>
      <c r="FR32" s="62"/>
      <c r="FS32" s="62"/>
      <c r="FT32" s="62"/>
      <c r="FU32" s="62"/>
      <c r="FV32" s="62"/>
      <c r="FW32" s="62"/>
      <c r="FX32" s="62"/>
      <c r="FY32" s="62"/>
      <c r="FZ32" s="62"/>
      <c r="GA32" s="62"/>
      <c r="GB32" s="62"/>
      <c r="GC32" s="62"/>
      <c r="GD32" s="62"/>
      <c r="GE32" s="62"/>
      <c r="GF32" s="62"/>
      <c r="GG32" s="62"/>
      <c r="GH32" s="62"/>
      <c r="GI32" s="62"/>
      <c r="GJ32" s="62"/>
      <c r="GK32" s="62"/>
      <c r="GL32" s="62"/>
      <c r="GM32" s="62"/>
      <c r="GN32" s="62"/>
      <c r="GO32" s="62"/>
      <c r="GP32" s="62"/>
      <c r="GQ32" s="62"/>
      <c r="GR32" s="62"/>
      <c r="GS32" s="62"/>
      <c r="GT32" s="62"/>
      <c r="GU32" s="62"/>
      <c r="GV32" s="62"/>
      <c r="GW32" s="62"/>
      <c r="GX32" s="62"/>
      <c r="GY32" s="62"/>
      <c r="GZ32" s="62"/>
      <c r="HA32" s="62"/>
      <c r="HB32" s="62"/>
      <c r="HC32" s="62"/>
      <c r="HD32" s="62"/>
      <c r="HE32" s="62"/>
      <c r="HF32" s="62"/>
      <c r="HG32" s="62"/>
      <c r="HH32" s="62"/>
      <c r="HI32" s="62"/>
      <c r="HJ32" s="62"/>
      <c r="HK32" s="62"/>
      <c r="HL32" s="62"/>
      <c r="HM32" s="62"/>
      <c r="HN32" s="62"/>
      <c r="HO32" s="62"/>
      <c r="HP32" s="62"/>
      <c r="HQ32" s="62"/>
      <c r="HR32" s="62"/>
      <c r="HS32" s="62"/>
      <c r="HT32" s="62"/>
      <c r="HU32" s="62"/>
      <c r="HV32" s="62"/>
      <c r="HW32" s="62"/>
      <c r="HX32" s="62"/>
      <c r="HY32" s="62"/>
      <c r="HZ32" s="62"/>
      <c r="IA32" s="62"/>
      <c r="IB32" s="62"/>
      <c r="IC32" s="62"/>
      <c r="ID32" s="62"/>
      <c r="IE32" s="62"/>
      <c r="IF32" s="62"/>
      <c r="IG32" s="62"/>
      <c r="IH32" s="62"/>
      <c r="II32" s="62"/>
      <c r="IJ32" s="62"/>
      <c r="IK32" s="62"/>
      <c r="IL32" s="62"/>
      <c r="IM32" s="62"/>
    </row>
    <row r="33" spans="1:247" ht="15" customHeight="1" thickBot="1">
      <c r="A33" s="254">
        <v>15120546</v>
      </c>
      <c r="B33" s="255" t="s">
        <v>111</v>
      </c>
      <c r="C33" s="255" t="s">
        <v>112</v>
      </c>
      <c r="D33" s="256">
        <v>42349</v>
      </c>
      <c r="E33" s="257"/>
      <c r="F33" s="258"/>
      <c r="G33" s="258"/>
      <c r="H33" s="255"/>
      <c r="I33" s="259" t="s">
        <v>113</v>
      </c>
      <c r="J33" s="260"/>
      <c r="K33" s="255"/>
      <c r="L33" s="261"/>
      <c r="M33" s="262">
        <f t="shared" ref="M33" si="27">IF(SUM(Q19:X19)&gt;0,SUM(Q19:X19),NA())</f>
        <v>970966</v>
      </c>
      <c r="N33" s="263">
        <f t="shared" ref="N33" si="28">IF(M33&gt;0, 100*SUM(R19:W19)/SUM(Q19:W19), NA())</f>
        <v>7.4355630545718245</v>
      </c>
      <c r="O33" s="264">
        <f t="shared" ref="O33" si="29">Q19/R19</f>
        <v>14.478297296426385</v>
      </c>
      <c r="P33" s="265">
        <f t="shared" ref="P33" si="30">IF(AD19&gt;0,IF(AE19&gt;0,AD19/AE19),NA())</f>
        <v>0.52371916508538896</v>
      </c>
      <c r="Q33" s="266"/>
      <c r="R33" s="263"/>
      <c r="S33" s="267"/>
      <c r="T33" s="268">
        <v>42356</v>
      </c>
      <c r="U33" s="269">
        <v>-50.9</v>
      </c>
      <c r="V33" s="269">
        <v>-32.4</v>
      </c>
      <c r="W33" s="287">
        <v>-29.7</v>
      </c>
      <c r="X33" s="269">
        <v>-31.2</v>
      </c>
      <c r="Y33" s="269">
        <v>-28.9</v>
      </c>
      <c r="Z33" s="270">
        <v>-28.3</v>
      </c>
      <c r="AA33" s="270">
        <v>-29</v>
      </c>
      <c r="AB33" s="267"/>
      <c r="AC33" s="298"/>
      <c r="AD33" s="299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62"/>
      <c r="BB33" s="62"/>
      <c r="BC33" s="62"/>
      <c r="BD33" s="62"/>
      <c r="BE33" s="62"/>
      <c r="BF33" s="62"/>
      <c r="BG33" s="62"/>
      <c r="BH33" s="62"/>
      <c r="BI33" s="62"/>
      <c r="BJ33" s="62"/>
      <c r="BK33" s="62"/>
      <c r="BL33" s="62"/>
      <c r="BM33" s="62"/>
      <c r="BN33" s="62"/>
      <c r="BO33" s="62"/>
      <c r="BP33" s="62"/>
      <c r="BQ33" s="62"/>
      <c r="BR33" s="62"/>
      <c r="BS33" s="62"/>
      <c r="BT33" s="62"/>
      <c r="BU33" s="62"/>
      <c r="BV33" s="62"/>
      <c r="BW33" s="62"/>
      <c r="BX33" s="62"/>
      <c r="BY33" s="62"/>
      <c r="BZ33" s="62"/>
      <c r="CA33" s="62"/>
      <c r="CB33" s="62"/>
      <c r="CC33" s="62"/>
      <c r="CD33" s="62"/>
      <c r="CE33" s="62"/>
      <c r="CF33" s="62"/>
      <c r="CG33" s="62"/>
      <c r="CH33" s="62"/>
      <c r="CI33" s="62"/>
      <c r="CJ33" s="62"/>
      <c r="CK33" s="62"/>
      <c r="CL33" s="62"/>
      <c r="CM33" s="62"/>
      <c r="CN33" s="62"/>
      <c r="CO33" s="62"/>
      <c r="CP33" s="62"/>
      <c r="CQ33" s="62"/>
      <c r="CR33" s="62"/>
      <c r="CS33" s="62"/>
      <c r="CT33" s="62"/>
      <c r="CU33" s="62"/>
      <c r="CV33" s="62"/>
      <c r="CW33" s="62"/>
      <c r="CX33" s="62"/>
      <c r="CY33" s="62"/>
      <c r="CZ33" s="62"/>
      <c r="DA33" s="62"/>
      <c r="DB33" s="62"/>
      <c r="DC33" s="62"/>
      <c r="DD33" s="62"/>
      <c r="DE33" s="62"/>
      <c r="DF33" s="62"/>
      <c r="DG33" s="62"/>
      <c r="DH33" s="62"/>
      <c r="DI33" s="62"/>
      <c r="DJ33" s="62"/>
      <c r="DK33" s="62"/>
      <c r="DL33" s="62"/>
      <c r="DM33" s="62"/>
      <c r="DN33" s="62"/>
      <c r="DO33" s="62"/>
      <c r="DP33" s="62"/>
      <c r="DQ33" s="62"/>
      <c r="DR33" s="62"/>
      <c r="DS33" s="62"/>
      <c r="DT33" s="62"/>
      <c r="DU33" s="62"/>
      <c r="DV33" s="62"/>
      <c r="DW33" s="62"/>
      <c r="DX33" s="62"/>
      <c r="DY33" s="62"/>
      <c r="DZ33" s="62"/>
      <c r="EA33" s="62"/>
      <c r="EB33" s="62"/>
      <c r="EC33" s="62"/>
      <c r="ED33" s="62"/>
      <c r="EE33" s="62"/>
      <c r="EF33" s="62"/>
      <c r="EG33" s="62"/>
      <c r="EH33" s="62"/>
      <c r="EI33" s="62"/>
      <c r="EJ33" s="62"/>
      <c r="EK33" s="62"/>
      <c r="EL33" s="62"/>
      <c r="EM33" s="62"/>
      <c r="EN33" s="62"/>
      <c r="EO33" s="62"/>
      <c r="EP33" s="62"/>
      <c r="EQ33" s="62"/>
      <c r="ER33" s="62"/>
      <c r="ES33" s="62"/>
      <c r="ET33" s="62"/>
      <c r="EU33" s="62"/>
      <c r="EV33" s="62"/>
      <c r="EW33" s="62"/>
      <c r="EX33" s="62"/>
      <c r="EY33" s="62"/>
      <c r="EZ33" s="62"/>
      <c r="FA33" s="62"/>
      <c r="FB33" s="62"/>
      <c r="FC33" s="62"/>
      <c r="FD33" s="62"/>
      <c r="FE33" s="62"/>
      <c r="FF33" s="62"/>
      <c r="FG33" s="62"/>
      <c r="FH33" s="62"/>
      <c r="FI33" s="62"/>
      <c r="FJ33" s="62"/>
      <c r="FK33" s="62"/>
      <c r="FL33" s="62"/>
      <c r="FM33" s="62"/>
      <c r="FN33" s="62"/>
      <c r="FO33" s="62"/>
      <c r="FP33" s="62"/>
      <c r="FQ33" s="62"/>
      <c r="FR33" s="62"/>
      <c r="FS33" s="62"/>
      <c r="FT33" s="62"/>
      <c r="FU33" s="62"/>
      <c r="FV33" s="62"/>
      <c r="FW33" s="62"/>
      <c r="FX33" s="62"/>
      <c r="FY33" s="62"/>
      <c r="FZ33" s="62"/>
      <c r="GA33" s="62"/>
      <c r="GB33" s="62"/>
      <c r="GC33" s="62"/>
      <c r="GD33" s="62"/>
      <c r="GE33" s="62"/>
      <c r="GF33" s="62"/>
      <c r="GG33" s="62"/>
      <c r="GH33" s="62"/>
      <c r="GI33" s="62"/>
      <c r="GJ33" s="62"/>
      <c r="GK33" s="62"/>
      <c r="GL33" s="62"/>
      <c r="GM33" s="62"/>
      <c r="GN33" s="62"/>
      <c r="GO33" s="62"/>
      <c r="GP33" s="62"/>
      <c r="GQ33" s="62"/>
      <c r="GR33" s="62"/>
      <c r="GS33" s="62"/>
      <c r="GT33" s="62"/>
      <c r="GU33" s="62"/>
      <c r="GV33" s="62"/>
      <c r="GW33" s="62"/>
      <c r="GX33" s="62"/>
      <c r="GY33" s="62"/>
      <c r="GZ33" s="62"/>
      <c r="HA33" s="62"/>
      <c r="HB33" s="62"/>
      <c r="HC33" s="62"/>
      <c r="HD33" s="62"/>
      <c r="HE33" s="62"/>
      <c r="HF33" s="62"/>
      <c r="HG33" s="62"/>
      <c r="HH33" s="62"/>
      <c r="HI33" s="62"/>
      <c r="HJ33" s="62"/>
      <c r="HK33" s="62"/>
      <c r="HL33" s="62"/>
      <c r="HM33" s="62"/>
      <c r="HN33" s="62"/>
      <c r="HO33" s="62"/>
      <c r="HP33" s="62"/>
      <c r="HQ33" s="62"/>
      <c r="HR33" s="62"/>
      <c r="HS33" s="62"/>
      <c r="HT33" s="62"/>
      <c r="HU33" s="62"/>
      <c r="HV33" s="62"/>
      <c r="HW33" s="62"/>
      <c r="HX33" s="62"/>
      <c r="HY33" s="62"/>
      <c r="HZ33" s="62"/>
      <c r="IA33" s="62"/>
      <c r="IB33" s="62"/>
      <c r="IC33" s="62"/>
      <c r="ID33" s="62"/>
      <c r="IE33" s="62"/>
      <c r="IF33" s="62"/>
      <c r="IG33" s="62"/>
      <c r="IH33" s="62"/>
      <c r="II33" s="62"/>
      <c r="IJ33" s="62"/>
      <c r="IK33" s="62"/>
      <c r="IL33" s="62"/>
      <c r="IM33" s="62"/>
    </row>
    <row r="34" spans="1:247" ht="15" customHeight="1">
      <c r="Z34" s="87"/>
      <c r="AA34" s="87"/>
      <c r="AB34" s="24"/>
      <c r="AG34" s="133" t="s">
        <v>81</v>
      </c>
      <c r="AH34" s="24"/>
    </row>
    <row r="35" spans="1:247" ht="15" customHeight="1">
      <c r="Q35" s="85"/>
      <c r="R35" s="85"/>
      <c r="S35" s="85"/>
      <c r="T35" s="85"/>
      <c r="U35" s="85"/>
      <c r="V35" s="85"/>
      <c r="W35" s="85"/>
      <c r="X35" s="85"/>
      <c r="Y35" s="85"/>
      <c r="Z35" s="135"/>
      <c r="AA35" s="135"/>
      <c r="AB35" s="24"/>
      <c r="AG35" s="134" t="s">
        <v>83</v>
      </c>
      <c r="AH35" s="24"/>
    </row>
    <row r="36" spans="1:247" ht="15" customHeight="1">
      <c r="Q36" s="85"/>
      <c r="R36" s="85"/>
      <c r="S36" s="85"/>
      <c r="T36" s="85"/>
      <c r="U36" s="85"/>
      <c r="V36" s="85"/>
      <c r="W36" s="85"/>
      <c r="X36" s="85"/>
      <c r="Y36" s="85"/>
      <c r="Z36" s="87"/>
      <c r="AA36" s="87"/>
      <c r="AB36" s="24"/>
      <c r="AD36" s="212"/>
      <c r="AE36" s="212"/>
      <c r="AF36" s="212"/>
      <c r="AG36" s="213" t="s">
        <v>110</v>
      </c>
    </row>
    <row r="37" spans="1:247" ht="15" customHeight="1">
      <c r="Z37" s="87"/>
      <c r="AA37" s="87"/>
      <c r="AB37" s="24"/>
      <c r="AC37" s="24"/>
      <c r="AD37" s="24"/>
      <c r="AE37" s="24"/>
      <c r="AF37" s="24"/>
      <c r="AG37" s="68" t="s">
        <v>52</v>
      </c>
    </row>
    <row r="38" spans="1:247" ht="15" customHeight="1">
      <c r="Z38" s="87"/>
      <c r="AA38" s="87"/>
      <c r="AB38" s="24"/>
      <c r="AD38" s="61"/>
      <c r="AE38" s="61"/>
      <c r="AG38" s="76" t="s">
        <v>57</v>
      </c>
    </row>
    <row r="39" spans="1:247" ht="15" customHeight="1">
      <c r="Z39" s="87"/>
      <c r="AA39" s="87"/>
      <c r="AB39" s="24"/>
      <c r="AG39" s="97" t="s">
        <v>61</v>
      </c>
    </row>
    <row r="40" spans="1:247" ht="15" customHeight="1">
      <c r="Z40" s="87"/>
      <c r="AA40" s="87"/>
      <c r="AD40" s="63"/>
      <c r="AG40" s="69" t="s">
        <v>53</v>
      </c>
    </row>
    <row r="41" spans="1:247" ht="15" customHeight="1">
      <c r="Z41" s="87"/>
      <c r="AA41" s="87"/>
      <c r="AD41" s="64"/>
      <c r="AG41" s="69" t="s">
        <v>54</v>
      </c>
    </row>
    <row r="42" spans="1:247" ht="15" customHeight="1">
      <c r="Z42" s="1"/>
      <c r="AA42" s="1"/>
      <c r="AB42" s="61"/>
      <c r="AC42" s="61"/>
      <c r="AD42" s="63"/>
      <c r="AE42" s="61"/>
      <c r="AF42" s="61"/>
      <c r="AG42" s="61" t="s">
        <v>17</v>
      </c>
    </row>
    <row r="43" spans="1:247" ht="15" customHeight="1">
      <c r="AG43" s="69" t="s">
        <v>54</v>
      </c>
    </row>
  </sheetData>
  <mergeCells count="10">
    <mergeCell ref="AC33:AD33"/>
    <mergeCell ref="AC29:AD29"/>
    <mergeCell ref="AC30:AD30"/>
    <mergeCell ref="AC31:AD31"/>
    <mergeCell ref="AC32:AD32"/>
    <mergeCell ref="AC22:AD23"/>
    <mergeCell ref="AC25:AD25"/>
    <mergeCell ref="AC26:AD26"/>
    <mergeCell ref="AC27:AD27"/>
    <mergeCell ref="AC28:AD28"/>
  </mergeCells>
  <conditionalFormatting sqref="Y11:Z15">
    <cfRule type="containsText" dxfId="94" priority="101" operator="containsText" text="nd">
      <formula>NOT(ISERROR(SEARCH("nd",Y11)))</formula>
    </cfRule>
  </conditionalFormatting>
  <conditionalFormatting sqref="AB12">
    <cfRule type="containsErrors" dxfId="93" priority="100">
      <formula>ISERROR(AB12)</formula>
    </cfRule>
  </conditionalFormatting>
  <conditionalFormatting sqref="AB12">
    <cfRule type="containsText" dxfId="92" priority="99" operator="containsText" text="nd">
      <formula>NOT(ISERROR(SEARCH("nd",AB12)))</formula>
    </cfRule>
  </conditionalFormatting>
  <conditionalFormatting sqref="AA11:AH15">
    <cfRule type="containsErrors" dxfId="91" priority="98">
      <formula>ISERROR(AA11)</formula>
    </cfRule>
  </conditionalFormatting>
  <conditionalFormatting sqref="AA11:AH15">
    <cfRule type="containsText" dxfId="90" priority="97" operator="containsText" text="nd">
      <formula>NOT(ISERROR(SEARCH("nd",AA11)))</formula>
    </cfRule>
  </conditionalFormatting>
  <conditionalFormatting sqref="AC12">
    <cfRule type="containsErrors" dxfId="89" priority="96">
      <formula>ISERROR(AC12)</formula>
    </cfRule>
  </conditionalFormatting>
  <conditionalFormatting sqref="AC12">
    <cfRule type="containsText" dxfId="88" priority="95" operator="containsText" text="nd">
      <formula>NOT(ISERROR(SEARCH("nd",AC12)))</formula>
    </cfRule>
  </conditionalFormatting>
  <conditionalFormatting sqref="AC14">
    <cfRule type="containsErrors" dxfId="87" priority="94">
      <formula>ISERROR(AC14)</formula>
    </cfRule>
  </conditionalFormatting>
  <conditionalFormatting sqref="AC14">
    <cfRule type="containsText" dxfId="86" priority="93" operator="containsText" text="nd">
      <formula>NOT(ISERROR(SEARCH("nd",AC14)))</formula>
    </cfRule>
  </conditionalFormatting>
  <conditionalFormatting sqref="AD11:AD14">
    <cfRule type="containsErrors" dxfId="85" priority="92">
      <formula>ISERROR(AD11)</formula>
    </cfRule>
  </conditionalFormatting>
  <conditionalFormatting sqref="AD11:AD14">
    <cfRule type="containsText" dxfId="84" priority="91" operator="containsText" text="nd">
      <formula>NOT(ISERROR(SEARCH("nd",AD11)))</formula>
    </cfRule>
  </conditionalFormatting>
  <conditionalFormatting sqref="AE13:AE14">
    <cfRule type="containsErrors" dxfId="83" priority="90">
      <formula>ISERROR(AE13)</formula>
    </cfRule>
  </conditionalFormatting>
  <conditionalFormatting sqref="AE13:AE14">
    <cfRule type="containsText" dxfId="82" priority="89" operator="containsText" text="nd">
      <formula>NOT(ISERROR(SEARCH("nd",AE13)))</formula>
    </cfRule>
  </conditionalFormatting>
  <conditionalFormatting sqref="AF11:AF14">
    <cfRule type="containsErrors" dxfId="81" priority="88">
      <formula>ISERROR(AF11)</formula>
    </cfRule>
  </conditionalFormatting>
  <conditionalFormatting sqref="AF11:AF14">
    <cfRule type="containsText" dxfId="80" priority="87" operator="containsText" text="nd">
      <formula>NOT(ISERROR(SEARCH("nd",AF11)))</formula>
    </cfRule>
  </conditionalFormatting>
  <conditionalFormatting sqref="AG11:AH15">
    <cfRule type="containsErrors" dxfId="79" priority="86">
      <formula>ISERROR(AG11)</formula>
    </cfRule>
  </conditionalFormatting>
  <conditionalFormatting sqref="AG11:AH15">
    <cfRule type="containsText" dxfId="78" priority="85" operator="containsText" text="nd">
      <formula>NOT(ISERROR(SEARCH("nd",AG11)))</formula>
    </cfRule>
  </conditionalFormatting>
  <conditionalFormatting sqref="P25:P28">
    <cfRule type="containsErrors" dxfId="77" priority="84">
      <formula>ISERROR(P25)</formula>
    </cfRule>
  </conditionalFormatting>
  <conditionalFormatting sqref="P25:P28">
    <cfRule type="containsText" dxfId="76" priority="83" operator="containsText" text="nd">
      <formula>NOT(ISERROR(SEARCH("nd",P25)))</formula>
    </cfRule>
  </conditionalFormatting>
  <conditionalFormatting sqref="N11:X15">
    <cfRule type="containsErrors" dxfId="75" priority="76">
      <formula>ISERROR(N11)</formula>
    </cfRule>
  </conditionalFormatting>
  <conditionalFormatting sqref="N11:X15">
    <cfRule type="containsText" dxfId="74" priority="75" operator="containsText" text="nd">
      <formula>NOT(ISERROR(SEARCH("nd",N11)))</formula>
    </cfRule>
  </conditionalFormatting>
  <conditionalFormatting sqref="O25:O28">
    <cfRule type="containsErrors" dxfId="73" priority="80">
      <formula>ISERROR(O25)</formula>
    </cfRule>
  </conditionalFormatting>
  <conditionalFormatting sqref="O25:O28">
    <cfRule type="containsText" dxfId="72" priority="79" operator="containsText" text="nd">
      <formula>NOT(ISERROR(SEARCH("nd",O25)))</formula>
    </cfRule>
  </conditionalFormatting>
  <conditionalFormatting sqref="N11:X15">
    <cfRule type="containsErrors" dxfId="71" priority="78">
      <formula>ISERROR(N11)</formula>
    </cfRule>
  </conditionalFormatting>
  <conditionalFormatting sqref="N11:X15">
    <cfRule type="containsText" dxfId="70" priority="77" operator="containsText" text="nd">
      <formula>NOT(ISERROR(SEARCH("nd",N11)))</formula>
    </cfRule>
  </conditionalFormatting>
  <conditionalFormatting sqref="Z16:Z18">
    <cfRule type="containsText" dxfId="69" priority="74" operator="containsText" text="nd">
      <formula>NOT(ISERROR(SEARCH("nd",Z16)))</formula>
    </cfRule>
  </conditionalFormatting>
  <conditionalFormatting sqref="AA16:AH18">
    <cfRule type="containsErrors" dxfId="68" priority="73">
      <formula>ISERROR(AA16)</formula>
    </cfRule>
  </conditionalFormatting>
  <conditionalFormatting sqref="AA16:AH18">
    <cfRule type="containsText" dxfId="67" priority="72" operator="containsText" text="nd">
      <formula>NOT(ISERROR(SEARCH("nd",AA16)))</formula>
    </cfRule>
  </conditionalFormatting>
  <conditionalFormatting sqref="AC16:AC18">
    <cfRule type="containsErrors" dxfId="66" priority="71">
      <formula>ISERROR(AC16)</formula>
    </cfRule>
  </conditionalFormatting>
  <conditionalFormatting sqref="AC16:AC18">
    <cfRule type="containsText" dxfId="65" priority="70" operator="containsText" text="nd">
      <formula>NOT(ISERROR(SEARCH("nd",AC16)))</formula>
    </cfRule>
  </conditionalFormatting>
  <conditionalFormatting sqref="AD16:AD18">
    <cfRule type="containsErrors" dxfId="64" priority="69">
      <formula>ISERROR(AD16)</formula>
    </cfRule>
  </conditionalFormatting>
  <conditionalFormatting sqref="AD16:AD18">
    <cfRule type="containsText" dxfId="63" priority="68" operator="containsText" text="nd">
      <formula>NOT(ISERROR(SEARCH("nd",AD16)))</formula>
    </cfRule>
  </conditionalFormatting>
  <conditionalFormatting sqref="AE16:AE18">
    <cfRule type="containsErrors" dxfId="62" priority="67">
      <formula>ISERROR(AE16)</formula>
    </cfRule>
  </conditionalFormatting>
  <conditionalFormatting sqref="AE16:AE18">
    <cfRule type="containsText" dxfId="61" priority="66" operator="containsText" text="nd">
      <formula>NOT(ISERROR(SEARCH("nd",AE16)))</formula>
    </cfRule>
  </conditionalFormatting>
  <conditionalFormatting sqref="AF16:AF18">
    <cfRule type="containsErrors" dxfId="60" priority="65">
      <formula>ISERROR(AF16)</formula>
    </cfRule>
  </conditionalFormatting>
  <conditionalFormatting sqref="AF16:AF18">
    <cfRule type="containsText" dxfId="59" priority="64" operator="containsText" text="nd">
      <formula>NOT(ISERROR(SEARCH("nd",AF16)))</formula>
    </cfRule>
  </conditionalFormatting>
  <conditionalFormatting sqref="AG16:AH18">
    <cfRule type="containsErrors" dxfId="58" priority="63">
      <formula>ISERROR(AG16)</formula>
    </cfRule>
  </conditionalFormatting>
  <conditionalFormatting sqref="AG16:AH18">
    <cfRule type="containsText" dxfId="57" priority="62" operator="containsText" text="nd">
      <formula>NOT(ISERROR(SEARCH("nd",AG16)))</formula>
    </cfRule>
  </conditionalFormatting>
  <conditionalFormatting sqref="N16:V18">
    <cfRule type="containsErrors" dxfId="56" priority="59">
      <formula>ISERROR(N16)</formula>
    </cfRule>
  </conditionalFormatting>
  <conditionalFormatting sqref="N16:V18">
    <cfRule type="containsText" dxfId="55" priority="58" operator="containsText" text="nd">
      <formula>NOT(ISERROR(SEARCH("nd",N16)))</formula>
    </cfRule>
  </conditionalFormatting>
  <conditionalFormatting sqref="N16:V18">
    <cfRule type="containsErrors" dxfId="54" priority="61">
      <formula>ISERROR(N16)</formula>
    </cfRule>
  </conditionalFormatting>
  <conditionalFormatting sqref="N16:V18">
    <cfRule type="containsText" dxfId="53" priority="60" operator="containsText" text="nd">
      <formula>NOT(ISERROR(SEARCH("nd",N16)))</formula>
    </cfRule>
  </conditionalFormatting>
  <conditionalFormatting sqref="P30">
    <cfRule type="containsErrors" dxfId="52" priority="57">
      <formula>ISERROR(P30)</formula>
    </cfRule>
  </conditionalFormatting>
  <conditionalFormatting sqref="P30">
    <cfRule type="containsText" dxfId="51" priority="56" operator="containsText" text="nd">
      <formula>NOT(ISERROR(SEARCH("nd",P30)))</formula>
    </cfRule>
  </conditionalFormatting>
  <conditionalFormatting sqref="O30">
    <cfRule type="containsErrors" dxfId="50" priority="55">
      <formula>ISERROR(O30)</formula>
    </cfRule>
  </conditionalFormatting>
  <conditionalFormatting sqref="O30">
    <cfRule type="containsText" dxfId="49" priority="54" operator="containsText" text="nd">
      <formula>NOT(ISERROR(SEARCH("nd",O30)))</formula>
    </cfRule>
  </conditionalFormatting>
  <conditionalFormatting sqref="W16:W18">
    <cfRule type="containsErrors" dxfId="48" priority="51">
      <formula>ISERROR(W16)</formula>
    </cfRule>
  </conditionalFormatting>
  <conditionalFormatting sqref="W16:W18">
    <cfRule type="containsText" dxfId="47" priority="50" operator="containsText" text="nd">
      <formula>NOT(ISERROR(SEARCH("nd",W16)))</formula>
    </cfRule>
  </conditionalFormatting>
  <conditionalFormatting sqref="W16:W18">
    <cfRule type="containsErrors" dxfId="46" priority="53">
      <formula>ISERROR(W16)</formula>
    </cfRule>
  </conditionalFormatting>
  <conditionalFormatting sqref="W16:W18">
    <cfRule type="containsText" dxfId="45" priority="52" operator="containsText" text="nd">
      <formula>NOT(ISERROR(SEARCH("nd",W16)))</formula>
    </cfRule>
  </conditionalFormatting>
  <conditionalFormatting sqref="X16:X18">
    <cfRule type="containsErrors" dxfId="44" priority="47">
      <formula>ISERROR(X16)</formula>
    </cfRule>
  </conditionalFormatting>
  <conditionalFormatting sqref="X16:X18">
    <cfRule type="containsText" dxfId="43" priority="46" operator="containsText" text="nd">
      <formula>NOT(ISERROR(SEARCH("nd",X16)))</formula>
    </cfRule>
  </conditionalFormatting>
  <conditionalFormatting sqref="X16:X18">
    <cfRule type="containsErrors" dxfId="42" priority="49">
      <formula>ISERROR(X16)</formula>
    </cfRule>
  </conditionalFormatting>
  <conditionalFormatting sqref="X16:X18">
    <cfRule type="containsText" dxfId="41" priority="48" operator="containsText" text="nd">
      <formula>NOT(ISERROR(SEARCH("nd",X16)))</formula>
    </cfRule>
  </conditionalFormatting>
  <conditionalFormatting sqref="Y16:Y18">
    <cfRule type="containsText" dxfId="40" priority="45" operator="containsText" text="nd">
      <formula>NOT(ISERROR(SEARCH("nd",Y16)))</formula>
    </cfRule>
  </conditionalFormatting>
  <conditionalFormatting sqref="S25:S28">
    <cfRule type="containsErrors" dxfId="39" priority="42">
      <formula>ISERROR(S25)</formula>
    </cfRule>
  </conditionalFormatting>
  <conditionalFormatting sqref="S25:S28">
    <cfRule type="containsText" dxfId="38" priority="41" operator="containsText" text="nd">
      <formula>NOT(ISERROR(SEARCH("nd",S25)))</formula>
    </cfRule>
  </conditionalFormatting>
  <conditionalFormatting sqref="S30">
    <cfRule type="containsErrors" dxfId="37" priority="38">
      <formula>ISERROR(S30)</formula>
    </cfRule>
  </conditionalFormatting>
  <conditionalFormatting sqref="S30">
    <cfRule type="containsText" dxfId="36" priority="37" operator="containsText" text="nd">
      <formula>NOT(ISERROR(SEARCH("nd",S30)))</formula>
    </cfRule>
  </conditionalFormatting>
  <conditionalFormatting sqref="T25:AA26">
    <cfRule type="containsText" dxfId="35" priority="36" operator="containsText" text="nd">
      <formula>NOT(ISERROR(SEARCH("nd",T25)))</formula>
    </cfRule>
  </conditionalFormatting>
  <conditionalFormatting sqref="AB25:AB26">
    <cfRule type="containsText" dxfId="34" priority="35" operator="containsText" text="nd">
      <formula>NOT(ISERROR(SEARCH("nd",AB25)))</formula>
    </cfRule>
  </conditionalFormatting>
  <conditionalFormatting sqref="T27:AA27">
    <cfRule type="containsText" dxfId="33" priority="34" operator="containsText" text="nd">
      <formula>NOT(ISERROR(SEARCH("nd",T27)))</formula>
    </cfRule>
  </conditionalFormatting>
  <conditionalFormatting sqref="AB27">
    <cfRule type="containsText" dxfId="32" priority="33" operator="containsText" text="nd">
      <formula>NOT(ISERROR(SEARCH("nd",AB27)))</formula>
    </cfRule>
  </conditionalFormatting>
  <conditionalFormatting sqref="T28:AA29">
    <cfRule type="containsText" dxfId="31" priority="32" operator="containsText" text="nd">
      <formula>NOT(ISERROR(SEARCH("nd",T28)))</formula>
    </cfRule>
  </conditionalFormatting>
  <conditionalFormatting sqref="AB28:AB29">
    <cfRule type="containsText" dxfId="30" priority="31" operator="containsText" text="nd">
      <formula>NOT(ISERROR(SEARCH("nd",AB28)))</formula>
    </cfRule>
  </conditionalFormatting>
  <conditionalFormatting sqref="T30:AA30">
    <cfRule type="containsText" dxfId="29" priority="30" operator="containsText" text="nd">
      <formula>NOT(ISERROR(SEARCH("nd",T30)))</formula>
    </cfRule>
  </conditionalFormatting>
  <conditionalFormatting sqref="AB30">
    <cfRule type="containsText" dxfId="28" priority="29" operator="containsText" text="nd">
      <formula>NOT(ISERROR(SEARCH("nd",AB30)))</formula>
    </cfRule>
  </conditionalFormatting>
  <conditionalFormatting sqref="Z19">
    <cfRule type="containsText" dxfId="27" priority="28" operator="containsText" text="nd">
      <formula>NOT(ISERROR(SEARCH("nd",Z19)))</formula>
    </cfRule>
  </conditionalFormatting>
  <conditionalFormatting sqref="AA19:AH19">
    <cfRule type="containsErrors" dxfId="26" priority="27">
      <formula>ISERROR(AA19)</formula>
    </cfRule>
  </conditionalFormatting>
  <conditionalFormatting sqref="AA19:AH19">
    <cfRule type="containsText" dxfId="25" priority="26" operator="containsText" text="nd">
      <formula>NOT(ISERROR(SEARCH("nd",AA19)))</formula>
    </cfRule>
  </conditionalFormatting>
  <conditionalFormatting sqref="AC19">
    <cfRule type="containsErrors" dxfId="24" priority="25">
      <formula>ISERROR(AC19)</formula>
    </cfRule>
  </conditionalFormatting>
  <conditionalFormatting sqref="AC19">
    <cfRule type="containsText" dxfId="23" priority="24" operator="containsText" text="nd">
      <formula>NOT(ISERROR(SEARCH("nd",AC19)))</formula>
    </cfRule>
  </conditionalFormatting>
  <conditionalFormatting sqref="AD19">
    <cfRule type="containsErrors" dxfId="22" priority="23">
      <formula>ISERROR(AD19)</formula>
    </cfRule>
  </conditionalFormatting>
  <conditionalFormatting sqref="AD19">
    <cfRule type="containsText" dxfId="21" priority="22" operator="containsText" text="nd">
      <formula>NOT(ISERROR(SEARCH("nd",AD19)))</formula>
    </cfRule>
  </conditionalFormatting>
  <conditionalFormatting sqref="AE19">
    <cfRule type="containsErrors" dxfId="20" priority="21">
      <formula>ISERROR(AE19)</formula>
    </cfRule>
  </conditionalFormatting>
  <conditionalFormatting sqref="AE19">
    <cfRule type="containsText" dxfId="19" priority="20" operator="containsText" text="nd">
      <formula>NOT(ISERROR(SEARCH("nd",AE19)))</formula>
    </cfRule>
  </conditionalFormatting>
  <conditionalFormatting sqref="AF19">
    <cfRule type="containsErrors" dxfId="18" priority="19">
      <formula>ISERROR(AF19)</formula>
    </cfRule>
  </conditionalFormatting>
  <conditionalFormatting sqref="AF19">
    <cfRule type="containsText" dxfId="17" priority="18" operator="containsText" text="nd">
      <formula>NOT(ISERROR(SEARCH("nd",AF19)))</formula>
    </cfRule>
  </conditionalFormatting>
  <conditionalFormatting sqref="AG19:AH19">
    <cfRule type="containsErrors" dxfId="16" priority="17">
      <formula>ISERROR(AG19)</formula>
    </cfRule>
  </conditionalFormatting>
  <conditionalFormatting sqref="AG19:AH19">
    <cfRule type="containsText" dxfId="15" priority="16" operator="containsText" text="nd">
      <formula>NOT(ISERROR(SEARCH("nd",AG19)))</formula>
    </cfRule>
  </conditionalFormatting>
  <conditionalFormatting sqref="N19:V19">
    <cfRule type="containsErrors" dxfId="14" priority="13">
      <formula>ISERROR(N19)</formula>
    </cfRule>
  </conditionalFormatting>
  <conditionalFormatting sqref="N19:V19">
    <cfRule type="containsText" dxfId="13" priority="12" operator="containsText" text="nd">
      <formula>NOT(ISERROR(SEARCH("nd",N19)))</formula>
    </cfRule>
  </conditionalFormatting>
  <conditionalFormatting sqref="N19:V19">
    <cfRule type="containsErrors" dxfId="12" priority="15">
      <formula>ISERROR(N19)</formula>
    </cfRule>
  </conditionalFormatting>
  <conditionalFormatting sqref="N19:V19">
    <cfRule type="containsText" dxfId="11" priority="14" operator="containsText" text="nd">
      <formula>NOT(ISERROR(SEARCH("nd",N19)))</formula>
    </cfRule>
  </conditionalFormatting>
  <conditionalFormatting sqref="W19">
    <cfRule type="containsErrors" dxfId="10" priority="9">
      <formula>ISERROR(W19)</formula>
    </cfRule>
  </conditionalFormatting>
  <conditionalFormatting sqref="W19">
    <cfRule type="containsText" dxfId="9" priority="8" operator="containsText" text="nd">
      <formula>NOT(ISERROR(SEARCH("nd",W19)))</formula>
    </cfRule>
  </conditionalFormatting>
  <conditionalFormatting sqref="W19">
    <cfRule type="containsErrors" dxfId="8" priority="11">
      <formula>ISERROR(W19)</formula>
    </cfRule>
  </conditionalFormatting>
  <conditionalFormatting sqref="W19">
    <cfRule type="containsText" dxfId="7" priority="10" operator="containsText" text="nd">
      <formula>NOT(ISERROR(SEARCH("nd",W19)))</formula>
    </cfRule>
  </conditionalFormatting>
  <conditionalFormatting sqref="X19">
    <cfRule type="containsErrors" dxfId="6" priority="5">
      <formula>ISERROR(X19)</formula>
    </cfRule>
  </conditionalFormatting>
  <conditionalFormatting sqref="X19">
    <cfRule type="containsText" dxfId="5" priority="4" operator="containsText" text="nd">
      <formula>NOT(ISERROR(SEARCH("nd",X19)))</formula>
    </cfRule>
  </conditionalFormatting>
  <conditionalFormatting sqref="X19">
    <cfRule type="containsErrors" dxfId="4" priority="7">
      <formula>ISERROR(X19)</formula>
    </cfRule>
  </conditionalFormatting>
  <conditionalFormatting sqref="X19">
    <cfRule type="containsText" dxfId="3" priority="6" operator="containsText" text="nd">
      <formula>NOT(ISERROR(SEARCH("nd",X19)))</formula>
    </cfRule>
  </conditionalFormatting>
  <conditionalFormatting sqref="Y19">
    <cfRule type="containsText" dxfId="2" priority="3" operator="containsText" text="nd">
      <formula>NOT(ISERROR(SEARCH("nd",Y19)))</formula>
    </cfRule>
  </conditionalFormatting>
  <conditionalFormatting sqref="T33:AA33">
    <cfRule type="containsText" dxfId="1" priority="2" operator="containsText" text="nd">
      <formula>NOT(ISERROR(SEARCH("nd",T33)))</formula>
    </cfRule>
  </conditionalFormatting>
  <conditionalFormatting sqref="AB33">
    <cfRule type="containsText" dxfId="0" priority="1" operator="containsText" text="nd">
      <formula>NOT(ISERROR(SEARCH("nd",AB33)))</formula>
    </cfRule>
  </conditionalFormatting>
  <pageMargins left="0.5" right="0.5" top="0.5" bottom="0.5" header="0" footer="0"/>
  <pageSetup scale="4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/>
  <dimension ref="A2:Z76"/>
  <sheetViews>
    <sheetView showWhiteSpace="0" view="pageLayout" zoomScaleNormal="85" zoomScaleSheetLayoutView="85" workbookViewId="0">
      <selection activeCell="A4" sqref="A4"/>
    </sheetView>
  </sheetViews>
  <sheetFormatPr defaultColWidth="10.7109375" defaultRowHeight="15" customHeight="1"/>
  <cols>
    <col min="1" max="16384" width="10.7109375" style="7"/>
  </cols>
  <sheetData>
    <row r="2" spans="1:25" ht="15" customHeight="1">
      <c r="A2" s="6"/>
      <c r="B2" s="6"/>
      <c r="C2" s="6"/>
      <c r="D2" s="6"/>
      <c r="E2" s="6"/>
      <c r="F2" s="6"/>
      <c r="G2" s="6"/>
      <c r="H2" s="6"/>
      <c r="O2" s="8"/>
      <c r="P2" s="6"/>
      <c r="Q2" s="6"/>
      <c r="R2" s="9"/>
    </row>
    <row r="3" spans="1:25" s="5" customFormat="1" ht="15" customHeight="1">
      <c r="A3" s="2" t="s">
        <v>14</v>
      </c>
      <c r="B3" s="4"/>
      <c r="C3" s="4"/>
      <c r="D3" s="4"/>
      <c r="E3" s="4"/>
      <c r="F3" s="2"/>
      <c r="G3" s="4"/>
      <c r="H3" s="4"/>
      <c r="I3" s="4"/>
      <c r="J3" s="4"/>
      <c r="K3" s="4"/>
      <c r="L3" s="3" t="str">
        <f>'Data Summary'!$C$4</f>
        <v>East Cheyenne Gas Storage / WSW-1, Williams Shallow, Michaels, Williams Deep, Nelson</v>
      </c>
      <c r="M3" s="2" t="s">
        <v>14</v>
      </c>
      <c r="N3" s="4"/>
      <c r="O3" s="4"/>
      <c r="P3" s="4"/>
      <c r="Q3" s="4"/>
      <c r="R3" s="2"/>
      <c r="S3" s="4"/>
      <c r="T3" s="4"/>
      <c r="U3" s="4"/>
      <c r="V3" s="4"/>
      <c r="W3" s="4"/>
      <c r="X3" s="3" t="str">
        <f>'Data Summary'!$C$4</f>
        <v>East Cheyenne Gas Storage / WSW-1, Williams Shallow, Michaels, Williams Deep, Nelson</v>
      </c>
    </row>
    <row r="5" spans="1:25" s="5" customFormat="1" ht="15" customHeight="1">
      <c r="A5" s="10" t="s">
        <v>37</v>
      </c>
      <c r="G5" s="60" t="s">
        <v>45</v>
      </c>
      <c r="M5" s="11" t="s">
        <v>62</v>
      </c>
      <c r="S5" s="98"/>
      <c r="T5" s="40"/>
      <c r="U5" s="40"/>
      <c r="V5" s="40"/>
      <c r="W5" s="40"/>
      <c r="X5" s="40"/>
      <c r="Y5" s="10"/>
    </row>
    <row r="8" spans="1:25" ht="15" customHeight="1">
      <c r="U8" s="17"/>
      <c r="V8" s="17"/>
    </row>
    <row r="9" spans="1:25" ht="15" customHeight="1">
      <c r="U9" s="17"/>
      <c r="V9" s="17"/>
    </row>
    <row r="10" spans="1:25" ht="15" customHeight="1">
      <c r="N10" s="12"/>
      <c r="O10" s="12"/>
      <c r="P10" s="12"/>
      <c r="Q10" s="12"/>
      <c r="R10" s="12"/>
      <c r="U10" s="17"/>
      <c r="V10" s="17"/>
    </row>
    <row r="11" spans="1:25" ht="15" customHeight="1">
      <c r="T11" s="17"/>
      <c r="U11" s="17"/>
      <c r="V11" s="17"/>
    </row>
    <row r="12" spans="1:25" ht="15" customHeight="1">
      <c r="U12" s="17"/>
      <c r="V12" s="17"/>
    </row>
    <row r="13" spans="1:25" ht="15" customHeight="1">
      <c r="U13" s="17"/>
      <c r="V13" s="17"/>
    </row>
    <row r="14" spans="1:25" ht="15" customHeight="1">
      <c r="U14" s="17"/>
      <c r="V14" s="17"/>
    </row>
    <row r="15" spans="1:25" ht="15" customHeight="1">
      <c r="U15" s="17"/>
      <c r="V15" s="17"/>
    </row>
    <row r="16" spans="1:25" ht="15" customHeight="1">
      <c r="T16" s="17"/>
      <c r="U16" s="17"/>
      <c r="V16" s="17"/>
    </row>
    <row r="17" spans="20:26" ht="15" customHeight="1">
      <c r="U17" s="17"/>
      <c r="V17" s="17"/>
    </row>
    <row r="18" spans="20:26" ht="15" customHeight="1">
      <c r="T18" s="1"/>
    </row>
    <row r="19" spans="20:26" ht="15" customHeight="1">
      <c r="T19" s="1"/>
    </row>
    <row r="20" spans="20:26" ht="15" customHeight="1">
      <c r="T20"/>
    </row>
    <row r="30" spans="20:26" ht="15" customHeight="1">
      <c r="Z30" s="16"/>
    </row>
    <row r="38" spans="1:24" ht="15" customHeight="1">
      <c r="L38" s="16" t="s">
        <v>58</v>
      </c>
      <c r="X38" s="16" t="s">
        <v>59</v>
      </c>
    </row>
    <row r="40" spans="1:24" ht="15" customHeight="1">
      <c r="A40" s="6"/>
      <c r="B40" s="6"/>
      <c r="C40" s="6"/>
      <c r="D40" s="6"/>
      <c r="E40" s="6"/>
      <c r="F40" s="6"/>
      <c r="G40" s="6"/>
      <c r="H40" s="6"/>
    </row>
    <row r="41" spans="1:24" ht="15" customHeight="1">
      <c r="A41" s="87"/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</row>
    <row r="42" spans="1:24" ht="15" customHeight="1">
      <c r="A42" s="10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24" ht="15" customHeight="1">
      <c r="A43" s="10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24" ht="1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24" ht="1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24" ht="1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24" ht="1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24" ht="1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5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5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2" ht="1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1:12" ht="1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1:12" ht="1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</row>
    <row r="64" spans="1:12" ht="1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</row>
    <row r="65" spans="1:12" ht="1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</row>
    <row r="66" spans="1:12" ht="1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</row>
    <row r="67" spans="1:12" ht="1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ht="1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</row>
    <row r="69" spans="1:12" ht="1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</row>
    <row r="70" spans="1:12" ht="1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</row>
    <row r="71" spans="1:12" ht="1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</row>
    <row r="72" spans="1:12" ht="1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</row>
    <row r="73" spans="1:12" ht="1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</row>
    <row r="74" spans="1:12" ht="1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</row>
    <row r="75" spans="1:12" ht="1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</row>
    <row r="76" spans="1:12" ht="1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16"/>
    </row>
  </sheetData>
  <printOptions horizontalCentered="1"/>
  <pageMargins left="0.5" right="0.5" top="0.5" bottom="0.5" header="0" footer="0"/>
  <pageSetup scale="96" orientation="landscape" r:id="rId1"/>
  <colBreaks count="1" manualBreakCount="1">
    <brk id="12" max="3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Cover</vt:lpstr>
      <vt:lpstr>Data Summary</vt:lpstr>
      <vt:lpstr>InterpretivePlots</vt:lpstr>
      <vt:lpstr>Cover!Print_Area</vt:lpstr>
      <vt:lpstr>'Data Summary'!Print_Area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Dolan Integration Group</dc:creator>
  <cp:lastModifiedBy>Robert Young</cp:lastModifiedBy>
  <cp:lastPrinted>2014-03-10T21:18:32Z</cp:lastPrinted>
  <dcterms:created xsi:type="dcterms:W3CDTF">2011-11-29T19:20:00Z</dcterms:created>
  <dcterms:modified xsi:type="dcterms:W3CDTF">2016-02-29T18:35:16Z</dcterms:modified>
</cp:coreProperties>
</file>