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930" yWindow="0" windowWidth="18870" windowHeight="7815"/>
  </bookViews>
  <sheets>
    <sheet name="List of Wells - Blank" sheetId="5" r:id="rId1"/>
    <sheet name="Sheet1" sheetId="9" r:id="rId2"/>
    <sheet name="List of Wells - Example" sheetId="8" r:id="rId3"/>
    <sheet name="Instructions" sheetId="2" r:id="rId4"/>
  </sheets>
  <externalReferences>
    <externalReference r:id="rId5"/>
    <externalReference r:id="rId6"/>
  </externalReferences>
  <definedNames>
    <definedName name="_xlnm.Print_Titles" localSheetId="0">'List of Wells - Blank'!$3:$3</definedName>
    <definedName name="_xlnm.Print_Titles" localSheetId="2">'List of Wells - Example'!$3:$3</definedName>
  </definedNames>
  <calcPr calcId="152511" concurrentCalc="0"/>
</workbook>
</file>

<file path=xl/calcChain.xml><?xml version="1.0" encoding="utf-8"?>
<calcChain xmlns="http://schemas.openxmlformats.org/spreadsheetml/2006/main">
  <c r="N171" i="9" l="1"/>
  <c r="M171" i="9"/>
  <c r="L171" i="9"/>
  <c r="H171" i="9"/>
  <c r="N170" i="9"/>
  <c r="M170" i="9"/>
  <c r="J170" i="9"/>
  <c r="H170" i="9"/>
  <c r="N169" i="9"/>
  <c r="M169" i="9"/>
  <c r="L169" i="9"/>
  <c r="J169" i="9"/>
  <c r="H169" i="9"/>
  <c r="N168" i="9"/>
  <c r="M168" i="9"/>
  <c r="L168" i="9"/>
  <c r="H168" i="9"/>
  <c r="M167" i="9"/>
  <c r="J167" i="9"/>
  <c r="H167" i="9"/>
  <c r="M166" i="9"/>
  <c r="J166" i="9"/>
  <c r="H166" i="9"/>
  <c r="H165" i="9"/>
  <c r="H164" i="9"/>
  <c r="H163" i="9"/>
  <c r="H162" i="9"/>
  <c r="H160" i="9"/>
  <c r="H159" i="9"/>
  <c r="H158" i="9"/>
  <c r="N155" i="9"/>
  <c r="M155" i="9"/>
  <c r="L155" i="9"/>
  <c r="H155" i="9"/>
  <c r="N154" i="9"/>
  <c r="M154" i="9"/>
  <c r="L154" i="9"/>
  <c r="H154" i="9"/>
  <c r="N146" i="9"/>
  <c r="M146" i="9"/>
  <c r="L146" i="9"/>
  <c r="J146" i="9"/>
  <c r="H146" i="9"/>
  <c r="M143" i="9"/>
  <c r="J143" i="9"/>
  <c r="H143" i="9"/>
  <c r="N142" i="9"/>
  <c r="M142" i="9"/>
  <c r="L142" i="9"/>
  <c r="J142" i="9"/>
  <c r="H142" i="9"/>
  <c r="N140" i="9"/>
  <c r="M140" i="9"/>
  <c r="L140" i="9"/>
  <c r="K140" i="9"/>
  <c r="J140" i="9"/>
  <c r="H140" i="9"/>
  <c r="N139" i="9"/>
  <c r="M139" i="9"/>
  <c r="L139" i="9"/>
  <c r="J139" i="9"/>
  <c r="H139" i="9"/>
  <c r="M133" i="9"/>
  <c r="J133" i="9"/>
  <c r="H133" i="9"/>
  <c r="M126" i="9"/>
  <c r="J126" i="9"/>
  <c r="H126" i="9"/>
  <c r="N124" i="9"/>
  <c r="M124" i="9"/>
  <c r="L124" i="9"/>
  <c r="K124" i="9"/>
  <c r="J124" i="9"/>
  <c r="H124" i="9"/>
  <c r="M123" i="9"/>
  <c r="J123" i="9"/>
  <c r="H123" i="9"/>
  <c r="M122" i="9"/>
  <c r="J122" i="9"/>
  <c r="H122" i="9"/>
  <c r="M121" i="9"/>
  <c r="J121" i="9"/>
  <c r="H121" i="9"/>
  <c r="J120" i="9"/>
  <c r="H120" i="9"/>
  <c r="N119" i="9"/>
  <c r="M119" i="9"/>
  <c r="J119" i="9"/>
  <c r="H119" i="9"/>
  <c r="M118" i="9"/>
  <c r="J118" i="9"/>
  <c r="H118" i="9"/>
  <c r="M115" i="9"/>
  <c r="J115" i="9"/>
  <c r="H115" i="9"/>
  <c r="B64" i="9"/>
  <c r="C64" i="9"/>
  <c r="L64" i="9"/>
  <c r="B63" i="9"/>
  <c r="C63" i="9"/>
  <c r="B62" i="9"/>
  <c r="C62" i="9"/>
  <c r="H62" i="9"/>
  <c r="B61" i="9"/>
  <c r="C61" i="9"/>
  <c r="M61" i="9"/>
  <c r="B60" i="9"/>
  <c r="C60" i="9"/>
  <c r="B59" i="9"/>
  <c r="C59" i="9"/>
  <c r="B58" i="9"/>
  <c r="C58" i="9"/>
  <c r="N58" i="9"/>
  <c r="B57" i="9"/>
  <c r="C57" i="9"/>
  <c r="L57" i="9"/>
  <c r="B56" i="9"/>
  <c r="C56" i="9"/>
  <c r="B55" i="9"/>
  <c r="C55" i="9"/>
  <c r="B54" i="9"/>
  <c r="C54" i="9"/>
  <c r="M54" i="9"/>
  <c r="B53" i="9"/>
  <c r="C53" i="9"/>
  <c r="B52" i="9"/>
  <c r="C52" i="9"/>
  <c r="J51" i="9"/>
  <c r="B51" i="9"/>
  <c r="C51" i="9"/>
  <c r="M51" i="9"/>
  <c r="B50" i="9"/>
  <c r="C50" i="9"/>
  <c r="K50" i="9"/>
  <c r="B49" i="9"/>
  <c r="C49" i="9"/>
  <c r="L49" i="9"/>
  <c r="B48" i="9"/>
  <c r="C48" i="9"/>
  <c r="B47" i="9"/>
  <c r="C47" i="9"/>
  <c r="I46" i="9"/>
  <c r="B46" i="9"/>
  <c r="C46" i="9"/>
  <c r="M46" i="9"/>
  <c r="B45" i="9"/>
  <c r="C45" i="9"/>
  <c r="N45" i="9"/>
  <c r="B44" i="9"/>
  <c r="C44" i="9"/>
  <c r="B43" i="9"/>
  <c r="C43" i="9"/>
  <c r="I43" i="9"/>
  <c r="B42" i="9"/>
  <c r="C42" i="9"/>
  <c r="B41" i="9"/>
  <c r="C41" i="9"/>
  <c r="N40" i="9"/>
  <c r="B40" i="9"/>
  <c r="C40" i="9"/>
  <c r="K40" i="9"/>
  <c r="B39" i="9"/>
  <c r="C39" i="9"/>
  <c r="B38" i="9"/>
  <c r="C38" i="9"/>
  <c r="M37" i="9"/>
  <c r="H37" i="9"/>
  <c r="B37" i="9"/>
  <c r="C37" i="9"/>
  <c r="K37" i="9"/>
  <c r="B36" i="9"/>
  <c r="C36" i="9"/>
  <c r="B35" i="9"/>
  <c r="C35" i="9"/>
  <c r="I34" i="9"/>
  <c r="H34" i="9"/>
  <c r="B34" i="9"/>
  <c r="C34" i="9"/>
  <c r="M34" i="9"/>
  <c r="B33" i="9"/>
  <c r="C33" i="9"/>
  <c r="K33" i="9"/>
  <c r="B32" i="9"/>
  <c r="C32" i="9"/>
  <c r="J32" i="9"/>
  <c r="B31" i="9"/>
  <c r="C31" i="9"/>
  <c r="J30" i="9"/>
  <c r="I30" i="9"/>
  <c r="B30" i="9"/>
  <c r="C30" i="9"/>
  <c r="K30" i="9"/>
  <c r="B29" i="9"/>
  <c r="C29" i="9"/>
  <c r="K29" i="9"/>
  <c r="J28" i="9"/>
  <c r="B28" i="9"/>
  <c r="C28" i="9"/>
  <c r="J27" i="9"/>
  <c r="I27" i="9"/>
  <c r="B27" i="9"/>
  <c r="C27" i="9"/>
  <c r="N27" i="9"/>
  <c r="B26" i="9"/>
  <c r="C26" i="9"/>
  <c r="N26" i="9"/>
  <c r="B25" i="9"/>
  <c r="C25" i="9"/>
  <c r="L25" i="9"/>
  <c r="B24" i="9"/>
  <c r="C24" i="9"/>
  <c r="L24" i="9"/>
  <c r="B23" i="9"/>
  <c r="C23" i="9"/>
  <c r="H23" i="9"/>
  <c r="N22" i="9"/>
  <c r="B22" i="9"/>
  <c r="C22" i="9"/>
  <c r="B21" i="9"/>
  <c r="C21" i="9"/>
  <c r="H21" i="9"/>
  <c r="B20" i="9"/>
  <c r="C20" i="9"/>
  <c r="I20" i="9"/>
  <c r="B19" i="9"/>
  <c r="C19" i="9"/>
  <c r="K19" i="9"/>
  <c r="B18" i="9"/>
  <c r="C18" i="9"/>
  <c r="H18" i="9"/>
  <c r="B17" i="9"/>
  <c r="C17" i="9"/>
  <c r="M17" i="9"/>
  <c r="B16" i="9"/>
  <c r="C16" i="9"/>
  <c r="B15" i="9"/>
  <c r="C15" i="9"/>
  <c r="L15" i="9"/>
  <c r="B14" i="9"/>
  <c r="C14" i="9"/>
  <c r="B13" i="9"/>
  <c r="C13" i="9"/>
  <c r="B12" i="9"/>
  <c r="C12" i="9"/>
  <c r="M12" i="9"/>
  <c r="B11" i="9"/>
  <c r="C11" i="9"/>
  <c r="B10" i="9"/>
  <c r="C10" i="9"/>
  <c r="M10" i="9"/>
  <c r="B9" i="9"/>
  <c r="C9" i="9"/>
  <c r="B8" i="9"/>
  <c r="C8" i="9"/>
  <c r="H8" i="9"/>
  <c r="N7" i="9"/>
  <c r="J7" i="9"/>
  <c r="B7" i="9"/>
  <c r="C7" i="9"/>
  <c r="B6" i="9"/>
  <c r="C6" i="9"/>
  <c r="H6" i="9"/>
  <c r="I5" i="9"/>
  <c r="B5" i="9"/>
  <c r="C5" i="9"/>
  <c r="L5" i="9"/>
  <c r="B4" i="9"/>
  <c r="C4" i="9"/>
  <c r="M4" i="9"/>
  <c r="B3" i="9"/>
  <c r="C3" i="9"/>
  <c r="L44" i="9"/>
  <c r="H44" i="9"/>
  <c r="K44" i="9"/>
  <c r="N3" i="9"/>
  <c r="K3" i="9"/>
  <c r="N30" i="9"/>
  <c r="J34" i="9"/>
  <c r="I64" i="9"/>
  <c r="H5" i="9"/>
  <c r="H30" i="9"/>
  <c r="N34" i="9"/>
  <c r="I51" i="9"/>
  <c r="K38" i="9"/>
  <c r="H38" i="9"/>
  <c r="M38" i="9"/>
  <c r="K41" i="9"/>
  <c r="H41" i="9"/>
  <c r="L41" i="9"/>
  <c r="M41" i="9"/>
  <c r="I41" i="9"/>
  <c r="L47" i="9"/>
  <c r="K47" i="9"/>
  <c r="O11" i="9"/>
  <c r="K11" i="9"/>
  <c r="K39" i="9"/>
  <c r="I39" i="9"/>
  <c r="N39" i="9"/>
  <c r="L55" i="9"/>
  <c r="K55" i="9"/>
  <c r="H55" i="9"/>
  <c r="I31" i="9"/>
  <c r="K31" i="9"/>
  <c r="H31" i="9"/>
  <c r="M31" i="9"/>
  <c r="O16" i="9"/>
  <c r="K16" i="9"/>
  <c r="K60" i="9"/>
  <c r="H60" i="9"/>
  <c r="L60" i="9"/>
  <c r="J45" i="9"/>
  <c r="J58" i="9"/>
  <c r="J4" i="9"/>
  <c r="L6" i="9"/>
  <c r="I10" i="9"/>
  <c r="H15" i="9"/>
  <c r="L21" i="9"/>
  <c r="M30" i="9"/>
  <c r="I40" i="9"/>
  <c r="H49" i="9"/>
  <c r="L50" i="9"/>
  <c r="K58" i="9"/>
  <c r="I61" i="9"/>
  <c r="J40" i="9"/>
  <c r="J61" i="9"/>
  <c r="M9" i="9"/>
  <c r="I9" i="9"/>
  <c r="H9" i="9"/>
  <c r="L9" i="9"/>
  <c r="K9" i="9"/>
  <c r="M14" i="9"/>
  <c r="I14" i="9"/>
  <c r="O14" i="9"/>
  <c r="L14" i="9"/>
  <c r="H14" i="9"/>
  <c r="K14" i="9"/>
  <c r="L36" i="9"/>
  <c r="H36" i="9"/>
  <c r="J36" i="9"/>
  <c r="N36" i="9"/>
  <c r="I36" i="9"/>
  <c r="K36" i="9"/>
  <c r="M36" i="9"/>
  <c r="M53" i="9"/>
  <c r="I53" i="9"/>
  <c r="L53" i="9"/>
  <c r="H53" i="9"/>
  <c r="K53" i="9"/>
  <c r="J53" i="9"/>
  <c r="N53" i="9"/>
  <c r="N6" i="9"/>
  <c r="J6" i="9"/>
  <c r="M6" i="9"/>
  <c r="I6" i="9"/>
  <c r="M7" i="9"/>
  <c r="I7" i="9"/>
  <c r="L7" i="9"/>
  <c r="H7" i="9"/>
  <c r="O7" i="9"/>
  <c r="O8" i="9"/>
  <c r="K8" i="9"/>
  <c r="J8" i="9"/>
  <c r="N8" i="9"/>
  <c r="M8" i="9"/>
  <c r="I8" i="9"/>
  <c r="J9" i="9"/>
  <c r="J14" i="9"/>
  <c r="K18" i="9"/>
  <c r="J18" i="9"/>
  <c r="N18" i="9"/>
  <c r="M18" i="9"/>
  <c r="I18" i="9"/>
  <c r="N19" i="9"/>
  <c r="J19" i="9"/>
  <c r="I19" i="9"/>
  <c r="M19" i="9"/>
  <c r="L19" i="9"/>
  <c r="H19" i="9"/>
  <c r="K23" i="9"/>
  <c r="J23" i="9"/>
  <c r="N23" i="9"/>
  <c r="M23" i="9"/>
  <c r="I23" i="9"/>
  <c r="K24" i="9"/>
  <c r="J24" i="9"/>
  <c r="N24" i="9"/>
  <c r="I24" i="9"/>
  <c r="M24" i="9"/>
  <c r="H24" i="9"/>
  <c r="M28" i="9"/>
  <c r="I28" i="9"/>
  <c r="N28" i="9"/>
  <c r="H28" i="9"/>
  <c r="L28" i="9"/>
  <c r="K28" i="9"/>
  <c r="M32" i="9"/>
  <c r="I32" i="9"/>
  <c r="N32" i="9"/>
  <c r="H32" i="9"/>
  <c r="K32" i="9"/>
  <c r="L32" i="9"/>
  <c r="M63" i="9"/>
  <c r="I63" i="9"/>
  <c r="L63" i="9"/>
  <c r="H63" i="9"/>
  <c r="J63" i="9"/>
  <c r="O63" i="9"/>
  <c r="N63" i="9"/>
  <c r="K63" i="9"/>
  <c r="L20" i="9"/>
  <c r="H20" i="9"/>
  <c r="K20" i="9"/>
  <c r="N20" i="9"/>
  <c r="J20" i="9"/>
  <c r="N25" i="9"/>
  <c r="J25" i="9"/>
  <c r="K25" i="9"/>
  <c r="I25" i="9"/>
  <c r="M25" i="9"/>
  <c r="H25" i="9"/>
  <c r="M3" i="9"/>
  <c r="I3" i="9"/>
  <c r="L3" i="9"/>
  <c r="H3" i="9"/>
  <c r="L4" i="9"/>
  <c r="H4" i="9"/>
  <c r="K4" i="9"/>
  <c r="N4" i="9"/>
  <c r="N9" i="9"/>
  <c r="L12" i="9"/>
  <c r="H12" i="9"/>
  <c r="K12" i="9"/>
  <c r="N12" i="9"/>
  <c r="O12" i="9"/>
  <c r="J12" i="9"/>
  <c r="N13" i="9"/>
  <c r="J13" i="9"/>
  <c r="H13" i="9"/>
  <c r="M13" i="9"/>
  <c r="I13" i="9"/>
  <c r="L13" i="9"/>
  <c r="N14" i="9"/>
  <c r="L17" i="9"/>
  <c r="H17" i="9"/>
  <c r="K17" i="9"/>
  <c r="N17" i="9"/>
  <c r="J17" i="9"/>
  <c r="M20" i="9"/>
  <c r="M22" i="9"/>
  <c r="I22" i="9"/>
  <c r="L22" i="9"/>
  <c r="H22" i="9"/>
  <c r="O22" i="9"/>
  <c r="K22" i="9"/>
  <c r="M26" i="9"/>
  <c r="I26" i="9"/>
  <c r="L26" i="9"/>
  <c r="K26" i="9"/>
  <c r="O26" i="9"/>
  <c r="J26" i="9"/>
  <c r="J3" i="9"/>
  <c r="I4" i="9"/>
  <c r="K5" i="9"/>
  <c r="J5" i="9"/>
  <c r="N5" i="9"/>
  <c r="M5" i="9"/>
  <c r="K6" i="9"/>
  <c r="K7" i="9"/>
  <c r="L8" i="9"/>
  <c r="L10" i="9"/>
  <c r="H10" i="9"/>
  <c r="K10" i="9"/>
  <c r="O10" i="9"/>
  <c r="N10" i="9"/>
  <c r="J10" i="9"/>
  <c r="N11" i="9"/>
  <c r="J11" i="9"/>
  <c r="M11" i="9"/>
  <c r="I11" i="9"/>
  <c r="L11" i="9"/>
  <c r="H11" i="9"/>
  <c r="I12" i="9"/>
  <c r="K13" i="9"/>
  <c r="K15" i="9"/>
  <c r="J15" i="9"/>
  <c r="N15" i="9"/>
  <c r="I15" i="9"/>
  <c r="M15" i="9"/>
  <c r="N16" i="9"/>
  <c r="J16" i="9"/>
  <c r="M16" i="9"/>
  <c r="I16" i="9"/>
  <c r="L16" i="9"/>
  <c r="H16" i="9"/>
  <c r="I17" i="9"/>
  <c r="L18" i="9"/>
  <c r="O19" i="9"/>
  <c r="O21" i="9"/>
  <c r="K21" i="9"/>
  <c r="N21" i="9"/>
  <c r="J21" i="9"/>
  <c r="I21" i="9"/>
  <c r="M21" i="9"/>
  <c r="J22" i="9"/>
  <c r="L23" i="9"/>
  <c r="H26" i="9"/>
  <c r="L29" i="9"/>
  <c r="H29" i="9"/>
  <c r="J29" i="9"/>
  <c r="N29" i="9"/>
  <c r="I29" i="9"/>
  <c r="M29" i="9"/>
  <c r="L33" i="9"/>
  <c r="H33" i="9"/>
  <c r="J33" i="9"/>
  <c r="M33" i="9"/>
  <c r="N33" i="9"/>
  <c r="I33" i="9"/>
  <c r="M35" i="9"/>
  <c r="I35" i="9"/>
  <c r="N35" i="9"/>
  <c r="H35" i="9"/>
  <c r="L35" i="9"/>
  <c r="J35" i="9"/>
  <c r="K35" i="9"/>
  <c r="M48" i="9"/>
  <c r="I48" i="9"/>
  <c r="L48" i="9"/>
  <c r="H48" i="9"/>
  <c r="J48" i="9"/>
  <c r="O48" i="9"/>
  <c r="K48" i="9"/>
  <c r="N48" i="9"/>
  <c r="O62" i="9"/>
  <c r="K62" i="9"/>
  <c r="N62" i="9"/>
  <c r="J62" i="9"/>
  <c r="M62" i="9"/>
  <c r="H64" i="9"/>
  <c r="L56" i="9"/>
  <c r="H56" i="9"/>
  <c r="K56" i="9"/>
  <c r="N56" i="9"/>
  <c r="K59" i="9"/>
  <c r="N59" i="9"/>
  <c r="J59" i="9"/>
  <c r="M59" i="9"/>
  <c r="I37" i="9"/>
  <c r="N37" i="9"/>
  <c r="I38" i="9"/>
  <c r="O38" i="9"/>
  <c r="J39" i="9"/>
  <c r="L40" i="9"/>
  <c r="K45" i="9"/>
  <c r="J46" i="9"/>
  <c r="N47" i="9"/>
  <c r="J47" i="9"/>
  <c r="M47" i="9"/>
  <c r="I47" i="9"/>
  <c r="I49" i="9"/>
  <c r="N50" i="9"/>
  <c r="J50" i="9"/>
  <c r="M50" i="9"/>
  <c r="I50" i="9"/>
  <c r="O50" i="9"/>
  <c r="L54" i="9"/>
  <c r="H54" i="9"/>
  <c r="O54" i="9"/>
  <c r="K54" i="9"/>
  <c r="N54" i="9"/>
  <c r="I56" i="9"/>
  <c r="O57" i="9"/>
  <c r="K57" i="9"/>
  <c r="N57" i="9"/>
  <c r="J57" i="9"/>
  <c r="M57" i="9"/>
  <c r="H59" i="9"/>
  <c r="L43" i="9"/>
  <c r="H43" i="9"/>
  <c r="O43" i="9"/>
  <c r="K43" i="9"/>
  <c r="N43" i="9"/>
  <c r="N52" i="9"/>
  <c r="J52" i="9"/>
  <c r="M52" i="9"/>
  <c r="I52" i="9"/>
  <c r="O27" i="9"/>
  <c r="K27" i="9"/>
  <c r="L27" i="9"/>
  <c r="H52" i="9"/>
  <c r="H27" i="9"/>
  <c r="M27" i="9"/>
  <c r="L30" i="9"/>
  <c r="N31" i="9"/>
  <c r="J31" i="9"/>
  <c r="L31" i="9"/>
  <c r="O34" i="9"/>
  <c r="K34" i="9"/>
  <c r="L34" i="9"/>
  <c r="J37" i="9"/>
  <c r="H40" i="9"/>
  <c r="M40" i="9"/>
  <c r="J43" i="9"/>
  <c r="N44" i="9"/>
  <c r="J44" i="9"/>
  <c r="M44" i="9"/>
  <c r="I44" i="9"/>
  <c r="H47" i="9"/>
  <c r="H50" i="9"/>
  <c r="L51" i="9"/>
  <c r="H51" i="9"/>
  <c r="O51" i="9"/>
  <c r="K51" i="9"/>
  <c r="N51" i="9"/>
  <c r="K52" i="9"/>
  <c r="I54" i="9"/>
  <c r="J56" i="9"/>
  <c r="H57" i="9"/>
  <c r="I59" i="9"/>
  <c r="N60" i="9"/>
  <c r="J60" i="9"/>
  <c r="M60" i="9"/>
  <c r="I60" i="9"/>
  <c r="O60" i="9"/>
  <c r="I62" i="9"/>
  <c r="L37" i="9"/>
  <c r="N38" i="9"/>
  <c r="J38" i="9"/>
  <c r="L38" i="9"/>
  <c r="L39" i="9"/>
  <c r="H39" i="9"/>
  <c r="M39" i="9"/>
  <c r="M43" i="9"/>
  <c r="M45" i="9"/>
  <c r="I45" i="9"/>
  <c r="L45" i="9"/>
  <c r="H45" i="9"/>
  <c r="L46" i="9"/>
  <c r="H46" i="9"/>
  <c r="O46" i="9"/>
  <c r="K46" i="9"/>
  <c r="N46" i="9"/>
  <c r="K49" i="9"/>
  <c r="N49" i="9"/>
  <c r="J49" i="9"/>
  <c r="M49" i="9"/>
  <c r="L52" i="9"/>
  <c r="J54" i="9"/>
  <c r="N55" i="9"/>
  <c r="J55" i="9"/>
  <c r="M55" i="9"/>
  <c r="I55" i="9"/>
  <c r="O55" i="9"/>
  <c r="M56" i="9"/>
  <c r="I57" i="9"/>
  <c r="M58" i="9"/>
  <c r="I58" i="9"/>
  <c r="L58" i="9"/>
  <c r="H58" i="9"/>
  <c r="O58" i="9"/>
  <c r="L59" i="9"/>
  <c r="L61" i="9"/>
  <c r="H61" i="9"/>
  <c r="K61" i="9"/>
  <c r="N61" i="9"/>
  <c r="L62" i="9"/>
  <c r="O64" i="9"/>
  <c r="K64" i="9"/>
  <c r="N64" i="9"/>
  <c r="J64" i="9"/>
  <c r="M64" i="9"/>
  <c r="J41" i="9"/>
  <c r="N41" i="9"/>
</calcChain>
</file>

<file path=xl/sharedStrings.xml><?xml version="1.0" encoding="utf-8"?>
<sst xmlns="http://schemas.openxmlformats.org/spreadsheetml/2006/main" count="1857" uniqueCount="675">
  <si>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</si>
  <si>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</si>
  <si>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</si>
  <si>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</si>
  <si>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</si>
  <si>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</si>
  <si>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</si>
  <si>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</si>
  <si>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</si>
  <si>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</si>
  <si>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</si>
  <si>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</si>
  <si>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</si>
  <si>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</si>
  <si>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</si>
  <si>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</si>
  <si>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</si>
  <si>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</si>
  <si>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</si>
  <si>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</si>
  <si>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</si>
  <si>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</si>
  <si>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</si>
  <si>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</si>
  <si>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</si>
  <si>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</si>
  <si>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</si>
  <si>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</si>
  <si>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</si>
  <si>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</si>
  <si>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</si>
  <si>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</si>
  <si>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</si>
  <si>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</si>
  <si>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</si>
  <si>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</si>
  <si>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</si>
  <si>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</si>
  <si>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</si>
  <si>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</si>
  <si>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</si>
  <si>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</si>
  <si>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</si>
  <si>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</si>
  <si>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</si>
  <si>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</si>
  <si>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</si>
  <si>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</si>
  <si>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</si>
  <si>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</si>
  <si>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</si>
  <si>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</si>
  <si>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</si>
  <si>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</si>
  <si>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</si>
  <si>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</si>
  <si>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</si>
  <si>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</si>
  <si>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</si>
  <si>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</si>
  <si>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</si>
  <si>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</si>
  <si>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</si>
  <si>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</si>
  <si>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</si>
  <si>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</si>
  <si>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</si>
  <si>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</si>
  <si>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</si>
  <si>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</si>
  <si>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</si>
  <si>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</si>
  <si>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</si>
  <si>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</si>
  <si>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</si>
  <si>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</si>
  <si>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</si>
  <si>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</si>
  <si>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</si>
  <si>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</si>
  <si>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</si>
  <si>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</si>
  <si>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</si>
  <si>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</si>
  <si>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</si>
  <si>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</si>
  <si>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</si>
  <si>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</si>
  <si>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</si>
  <si>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</si>
  <si>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</si>
  <si>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</si>
  <si>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</si>
  <si>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</si>
  <si>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</si>
  <si>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05-123-32259</t>
  </si>
  <si>
    <t xml:space="preserve"> X22-02 POWERS</t>
  </si>
  <si>
    <t xml:space="preserve"> POWERS 2C-27HZ</t>
  </si>
  <si>
    <t xml:space="preserve"> KERR MCGEE OIL &amp; GAS ONSHORE LP</t>
  </si>
  <si>
    <t>05-123-27031</t>
  </si>
  <si>
    <t xml:space="preserve"> 22-07 ROBERT POWERS X</t>
  </si>
  <si>
    <t>05-123-28040</t>
  </si>
  <si>
    <t xml:space="preserve"> 22-10 ROBERT POWERS X</t>
  </si>
  <si>
    <t>05-123-26979</t>
  </si>
  <si>
    <t xml:space="preserve"> 22-16 ROBERT POWERS X</t>
  </si>
  <si>
    <t xml:space="preserve"> POWERS 1C-27HZ</t>
  </si>
  <si>
    <t>05-123-09949</t>
  </si>
  <si>
    <t xml:space="preserve"> 34-22 POWERS</t>
  </si>
  <si>
    <t xml:space="preserve"> POWERS 2G-27HZ</t>
  </si>
  <si>
    <t>05-123-22858</t>
  </si>
  <si>
    <t xml:space="preserve"> 22-8JI POWERS X</t>
  </si>
  <si>
    <t xml:space="preserve"> POWERS 1N-27HZ</t>
  </si>
  <si>
    <t>05-123-28164</t>
  </si>
  <si>
    <t xml:space="preserve"> 22-22 ROBERT POWERS X</t>
  </si>
  <si>
    <t xml:space="preserve"> POWERS 27N-27HZ</t>
  </si>
  <si>
    <t>05-123-26895</t>
  </si>
  <si>
    <t xml:space="preserve"> 27-27 ROBERT POWERS X</t>
  </si>
  <si>
    <t>05-123-34779</t>
  </si>
  <si>
    <t xml:space="preserve"> POWERS X 22-67HN</t>
  </si>
  <si>
    <t>05-123-26978</t>
  </si>
  <si>
    <t xml:space="preserve"> 22-9 ROBERT POWERS X</t>
  </si>
  <si>
    <t>05-123-29100</t>
  </si>
  <si>
    <t xml:space="preserve"> 22-27 ROBERT POWERS X</t>
  </si>
  <si>
    <t>05-123-07669</t>
  </si>
  <si>
    <t xml:space="preserve"> 41-22 POWERS</t>
  </si>
  <si>
    <t>05-123-26896</t>
  </si>
  <si>
    <t xml:space="preserve"> 27-28 ROBERT POWERS  USX X</t>
  </si>
  <si>
    <t xml:space="preserve"> POWERS 2N-27HZ</t>
  </si>
  <si>
    <t>05-123-21538</t>
  </si>
  <si>
    <t xml:space="preserve"> 41-27 POWERS</t>
  </si>
  <si>
    <t>05-123-21545</t>
  </si>
  <si>
    <t xml:space="preserve"> 31-27 POWERS</t>
  </si>
  <si>
    <t xml:space="preserve"> UNITED STATES EXPLORATION INC</t>
  </si>
  <si>
    <t>05-123-32714</t>
  </si>
  <si>
    <t xml:space="preserve"> 22-21D POWERS X</t>
  </si>
  <si>
    <t>05-123-32912</t>
  </si>
  <si>
    <t xml:space="preserve"> X22-28 POWERS</t>
  </si>
  <si>
    <t xml:space="preserve"> NOBLE ENERGY INC</t>
  </si>
  <si>
    <t>05-123-35758</t>
  </si>
  <si>
    <t xml:space="preserve"> THOMASON 36N-15HZ</t>
  </si>
  <si>
    <t>05-123-36360</t>
  </si>
  <si>
    <t xml:space="preserve"> POWERS 28N-27HZ</t>
  </si>
  <si>
    <t>05-123-24863</t>
  </si>
  <si>
    <t xml:space="preserve"> 27-2 POWERS - USX  X</t>
  </si>
  <si>
    <t>05-123-37916</t>
  </si>
  <si>
    <t xml:space="preserve"> GREENLEAF 36N-15HZ</t>
  </si>
  <si>
    <t>05-123-37937</t>
  </si>
  <si>
    <t xml:space="preserve"> GREENLEAF 16N-15HZX</t>
  </si>
  <si>
    <t>05-123-37922</t>
  </si>
  <si>
    <t xml:space="preserve"> GREENLEAF 37C-15HZ</t>
  </si>
  <si>
    <t>05-123-37913</t>
  </si>
  <si>
    <t xml:space="preserve"> GREENLEAF 15N-15HZ</t>
  </si>
  <si>
    <t>05-123-16782</t>
  </si>
  <si>
    <t xml:space="preserve"> X 15-15 BOLET RED</t>
  </si>
  <si>
    <t>05-123-16783</t>
  </si>
  <si>
    <t xml:space="preserve"> X 15-16 BOLET RED</t>
  </si>
  <si>
    <t>05-123-35946</t>
  </si>
  <si>
    <t xml:space="preserve"> 13C-35HZ HUDSON</t>
  </si>
  <si>
    <t xml:space="preserve"> POWERS 26N-27HZ</t>
  </si>
  <si>
    <t>05-123-35359</t>
  </si>
  <si>
    <t xml:space="preserve"> WEICHEL 30N-23HZ</t>
  </si>
  <si>
    <t>05-123-35282</t>
  </si>
  <si>
    <t xml:space="preserve"> 35N-11HZ WEICHEL</t>
  </si>
  <si>
    <t>05-123-19647</t>
  </si>
  <si>
    <t xml:space="preserve"> 15-15JI BOLET RED X</t>
  </si>
  <si>
    <t>05-123-36361</t>
  </si>
  <si>
    <t xml:space="preserve"> POWERS 3C-27HZ</t>
  </si>
  <si>
    <t>05-123-35284</t>
  </si>
  <si>
    <t xml:space="preserve"> 26N-15HZ WEICHEL</t>
  </si>
  <si>
    <t>05-123-21439</t>
  </si>
  <si>
    <t xml:space="preserve"> 23-22 POWERS</t>
  </si>
  <si>
    <t>05-123-35285</t>
  </si>
  <si>
    <t xml:space="preserve"> 34C-11HZ WEICHEL</t>
  </si>
  <si>
    <t>05-123-29799</t>
  </si>
  <si>
    <t xml:space="preserve"> 31-26 SAND</t>
  </si>
  <si>
    <t>05-123-36358</t>
  </si>
  <si>
    <t xml:space="preserve"> POWERS 3N-27HZ</t>
  </si>
  <si>
    <t>05-123-29771</t>
  </si>
  <si>
    <t xml:space="preserve"> 5-26 SAND</t>
  </si>
  <si>
    <t>05-123-29798</t>
  </si>
  <si>
    <t xml:space="preserve"> 22-26 SAND</t>
  </si>
  <si>
    <t>05-123-29778</t>
  </si>
  <si>
    <t xml:space="preserve"> 4-26 SAND</t>
  </si>
  <si>
    <t>05-123-29779</t>
  </si>
  <si>
    <t xml:space="preserve"> 6-26 SAND</t>
  </si>
  <si>
    <t>05-123-30395</t>
  </si>
  <si>
    <t xml:space="preserve"> WEICHEL 19-14</t>
  </si>
  <si>
    <t>05-123-29797</t>
  </si>
  <si>
    <t xml:space="preserve"> 21-26 SAND</t>
  </si>
  <si>
    <t>05-123-26980</t>
  </si>
  <si>
    <t xml:space="preserve"> 22-14 ROBERT POWERS X</t>
  </si>
  <si>
    <t>05-123-29780</t>
  </si>
  <si>
    <t xml:space="preserve"> 3-26 SAND</t>
  </si>
  <si>
    <t>05-123-35945</t>
  </si>
  <si>
    <t xml:space="preserve"> 35C-35HZ HUDSON</t>
  </si>
  <si>
    <t>05-123-26971</t>
  </si>
  <si>
    <t xml:space="preserve"> 22-6 ROBERT POWERS X</t>
  </si>
  <si>
    <t>05-123-22261</t>
  </si>
  <si>
    <t xml:space="preserve"> 21-27 POWERS</t>
  </si>
  <si>
    <t>05-123-35952</t>
  </si>
  <si>
    <t xml:space="preserve"> 13N-35HZ HUDSON</t>
  </si>
  <si>
    <t>05-123-35759</t>
  </si>
  <si>
    <t xml:space="preserve"> THOMASON 14N-15HZ</t>
  </si>
  <si>
    <t>05-123-26837</t>
  </si>
  <si>
    <t xml:space="preserve"> 27-18 ROBERT POWERS USX X</t>
  </si>
  <si>
    <t>05-123-35283</t>
  </si>
  <si>
    <t xml:space="preserve"> 13N-11HZ WEICHEL</t>
  </si>
  <si>
    <t>05-123-21890</t>
  </si>
  <si>
    <t xml:space="preserve"> 14-15 RICKS</t>
  </si>
  <si>
    <t>05-123-08159</t>
  </si>
  <si>
    <t xml:space="preserve"> 27-7 POWERS USX X</t>
  </si>
  <si>
    <t>05-123-32738</t>
  </si>
  <si>
    <t xml:space="preserve"> RICKS 23-15</t>
  </si>
  <si>
    <t>05-123-09950</t>
  </si>
  <si>
    <t xml:space="preserve"> 21-22 POWERS</t>
  </si>
  <si>
    <t>05-123-35761</t>
  </si>
  <si>
    <t xml:space="preserve"> THOMASON 35C-15HZX</t>
  </si>
  <si>
    <t>05-123-36357</t>
  </si>
  <si>
    <t xml:space="preserve"> POWERS 29C-27HZ</t>
  </si>
  <si>
    <t>05-123-35947</t>
  </si>
  <si>
    <t xml:space="preserve"> 35N-35HZ HUDSON</t>
  </si>
  <si>
    <t>05-123-30404</t>
  </si>
  <si>
    <t xml:space="preserve"> WEICHEL 33-14</t>
  </si>
  <si>
    <t>05-123-16236</t>
  </si>
  <si>
    <t xml:space="preserve"> 15-4D BOLET RED X</t>
  </si>
  <si>
    <t>05-123-36359</t>
  </si>
  <si>
    <t xml:space="preserve"> POWERS 29N-27HZ</t>
  </si>
  <si>
    <t>05-123-30405</t>
  </si>
  <si>
    <t xml:space="preserve"> WEICHEL 35-14</t>
  </si>
  <si>
    <t xml:space="preserve"> PR</t>
  </si>
  <si>
    <t xml:space="preserve"> AL</t>
  </si>
  <si>
    <t xml:space="preserve"> DG</t>
  </si>
  <si>
    <t xml:space="preserve"> PA</t>
  </si>
  <si>
    <t xml:space="preserve">Offset Well Status </t>
  </si>
  <si>
    <t>05123379370100</t>
  </si>
  <si>
    <t>GREENLEAF 16N-15HZX</t>
  </si>
  <si>
    <t>POWERS 2-22HZ PAD</t>
  </si>
  <si>
    <t>KERR MCGEE OIL &amp; GAS ONSHORE LP</t>
  </si>
  <si>
    <t>05123347790000</t>
  </si>
  <si>
    <t>POWERS X 22-67HN</t>
  </si>
  <si>
    <t>05123291000000</t>
  </si>
  <si>
    <t>ROBERT POWERS X 22-27</t>
  </si>
  <si>
    <t>05123076690000</t>
  </si>
  <si>
    <t>POWERS 41-22</t>
  </si>
  <si>
    <t>05123379220000</t>
  </si>
  <si>
    <t>GREENLEAF 37C-15HZ</t>
  </si>
  <si>
    <t>05123322590000</t>
  </si>
  <si>
    <t>POWERS X22-02</t>
  </si>
  <si>
    <t>05123269780000</t>
  </si>
  <si>
    <t>ROBERT POWERS X 22-9</t>
  </si>
  <si>
    <t>05123379130000</t>
  </si>
  <si>
    <t>GREENLEAF 15N-15HZ</t>
  </si>
  <si>
    <t>05123270310000</t>
  </si>
  <si>
    <t>ROBERT POWERS X 22-07</t>
  </si>
  <si>
    <t>05123280400000</t>
  </si>
  <si>
    <t>ROBERT POWERS X 22-10</t>
  </si>
  <si>
    <t>05123281640000</t>
  </si>
  <si>
    <t>ROBERT POWERS X 22-22</t>
  </si>
  <si>
    <t>05123167820000</t>
  </si>
  <si>
    <t>BOLET RED X 15-15</t>
  </si>
  <si>
    <t>05123269790000</t>
  </si>
  <si>
    <t>ROBERT POWERS X 22-16</t>
  </si>
  <si>
    <t>05123099490000</t>
  </si>
  <si>
    <t>POWERS 34-22</t>
  </si>
  <si>
    <t>05123268960000</t>
  </si>
  <si>
    <t>ROBERT POWERS  USX X 27-28</t>
  </si>
  <si>
    <t>05123268950000</t>
  </si>
  <si>
    <t>ROBERT POWERS X 27-27</t>
  </si>
  <si>
    <t>05123379160000</t>
  </si>
  <si>
    <t>GREENLEAF 36N-15HZ</t>
  </si>
  <si>
    <t>05123228580000</t>
  </si>
  <si>
    <t>POWERS X 22-8JI</t>
  </si>
  <si>
    <t>05123167830000</t>
  </si>
  <si>
    <t>BOLET RED X 15-16</t>
  </si>
  <si>
    <t>05123196470000</t>
  </si>
  <si>
    <t>BOLET RED X 15-15JI</t>
  </si>
  <si>
    <t>05123215380000</t>
  </si>
  <si>
    <t>POWERS 41-27</t>
  </si>
  <si>
    <t>05123327140000</t>
  </si>
  <si>
    <t>POWERS X 22-21D</t>
  </si>
  <si>
    <t>05123363600000</t>
  </si>
  <si>
    <t>POWERS 28N-27HZ</t>
  </si>
  <si>
    <t>05123248630000</t>
  </si>
  <si>
    <t>POWERS - USX  X 27-2</t>
  </si>
  <si>
    <t>05123352820000</t>
  </si>
  <si>
    <t>WEICHEL 35N-11HZ</t>
  </si>
  <si>
    <t>05123353590000</t>
  </si>
  <si>
    <t>WEICHEL 30N-23HZ</t>
  </si>
  <si>
    <t>05123363610000</t>
  </si>
  <si>
    <t>POWERS 3C-27HZ</t>
  </si>
  <si>
    <t>05123214390000</t>
  </si>
  <si>
    <t>POWERS 23-22</t>
  </si>
  <si>
    <t>05123303950000</t>
  </si>
  <si>
    <t>WEICHEL 19-14</t>
  </si>
  <si>
    <t>05123363580000</t>
  </si>
  <si>
    <t>POWERS 3N-27HZ</t>
  </si>
  <si>
    <t>05123357590000</t>
  </si>
  <si>
    <t>THOMASON 14N-15HZ</t>
  </si>
  <si>
    <t>05123327380000</t>
  </si>
  <si>
    <t>RICKS 23-15</t>
  </si>
  <si>
    <t>05123269800000</t>
  </si>
  <si>
    <t>ROBERT POWERS X 22-14</t>
  </si>
  <si>
    <t>05123269710000</t>
  </si>
  <si>
    <t>ROBERT POWERS X 22-6</t>
  </si>
  <si>
    <t>05123304040000</t>
  </si>
  <si>
    <t>WEICHEL 33-14</t>
  </si>
  <si>
    <t>05123162360000</t>
  </si>
  <si>
    <t>BOLET RED X 15-4D</t>
  </si>
  <si>
    <t>05123222610000</t>
  </si>
  <si>
    <t>POWERS 21-27</t>
  </si>
  <si>
    <t>05123218900000</t>
  </si>
  <si>
    <t>RICKS 14-15</t>
  </si>
  <si>
    <t>05123268370000</t>
  </si>
  <si>
    <t>ROBERT POWERS USX X 27-18</t>
  </si>
  <si>
    <t>05123099500000</t>
  </si>
  <si>
    <t>POWERS 21-22</t>
  </si>
  <si>
    <t>NOBLE ENERGY INC</t>
  </si>
  <si>
    <t>None</t>
  </si>
  <si>
    <t>P&amp;A status as of 6/6/2013</t>
  </si>
  <si>
    <t>05123081590000</t>
  </si>
  <si>
    <t>POWERS USX X 27-7</t>
  </si>
  <si>
    <t>05123357610100</t>
  </si>
  <si>
    <t>THOMASON 35C-15HZX</t>
  </si>
  <si>
    <t>05123363570000</t>
  </si>
  <si>
    <t>POWERS 29C-27HZ</t>
  </si>
  <si>
    <t>05123248620000</t>
  </si>
  <si>
    <t>Powers USX X 28-08</t>
  </si>
  <si>
    <t>05123363590000</t>
  </si>
  <si>
    <t>POWERS 29N-27HZ</t>
  </si>
  <si>
    <t>05123167810000</t>
  </si>
  <si>
    <t>BOLET RED X 15-10</t>
  </si>
  <si>
    <t>05123304050000</t>
  </si>
  <si>
    <t>WEICHEL 35-14</t>
  </si>
  <si>
    <t>05123195730000</t>
  </si>
  <si>
    <t>HSR-WEICHEL 13-14</t>
  </si>
  <si>
    <t>05123078570000</t>
  </si>
  <si>
    <t>UPRR 62 PAN AM E 1</t>
  </si>
  <si>
    <t>05123268970000</t>
  </si>
  <si>
    <t>ROBERT POWERS USX X 27-29</t>
  </si>
  <si>
    <t>05123357570000</t>
  </si>
  <si>
    <t>THOMASON 35N-15HZ</t>
  </si>
  <si>
    <t>05123097940000</t>
  </si>
  <si>
    <t>MARGARET EICHTHALER 2</t>
  </si>
  <si>
    <t>05123201410000</t>
  </si>
  <si>
    <t>BOLET RED X 15-10 JI</t>
  </si>
  <si>
    <t>05123099600000</t>
  </si>
  <si>
    <t>UPRR 62 PAN AM UNIT I 2</t>
  </si>
  <si>
    <t>05123327410000</t>
  </si>
  <si>
    <t>RICKS 35-15</t>
  </si>
  <si>
    <t>05123327420000</t>
  </si>
  <si>
    <t>RICKS 11-15</t>
  </si>
  <si>
    <t>05123363620000</t>
  </si>
  <si>
    <t>POWERS 4C-27HZ</t>
  </si>
  <si>
    <t>05123143830000</t>
  </si>
  <si>
    <t>ROBERT POWERS USX X 27-19</t>
  </si>
  <si>
    <t>05123215390000</t>
  </si>
  <si>
    <t>POWERS 22-27</t>
  </si>
  <si>
    <t>05123359490000</t>
  </si>
  <si>
    <t>HUDSON 14C-35HZ</t>
  </si>
  <si>
    <t>05123073360000</t>
  </si>
  <si>
    <t>POWERS 14-22</t>
  </si>
  <si>
    <t>05123233910000</t>
  </si>
  <si>
    <t>WEICHEL 12-14</t>
  </si>
  <si>
    <t>1/11/2013</t>
  </si>
  <si>
    <t>1323</t>
  </si>
  <si>
    <t>200</t>
  </si>
  <si>
    <t>NO</t>
  </si>
  <si>
    <t>6940</t>
  </si>
  <si>
    <t>1215</t>
  </si>
  <si>
    <t>05-123-07857</t>
  </si>
  <si>
    <t xml:space="preserve"> 1 UPRR 62 PAN AM E</t>
  </si>
  <si>
    <t>9/19/1973</t>
  </si>
  <si>
    <t>211</t>
  </si>
  <si>
    <t>DV tool at 738</t>
  </si>
  <si>
    <t>6884</t>
  </si>
  <si>
    <t>356</t>
  </si>
  <si>
    <t>P&amp;A completed in 2013</t>
  </si>
  <si>
    <t>05-123-35951</t>
  </si>
  <si>
    <t xml:space="preserve"> 14N-35HZ HUDSON</t>
  </si>
  <si>
    <t>2/5/2013</t>
  </si>
  <si>
    <t>1336</t>
  </si>
  <si>
    <t>7017</t>
  </si>
  <si>
    <t>1072</t>
  </si>
  <si>
    <t>05-123-35949</t>
  </si>
  <si>
    <t xml:space="preserve"> 14C-35HZ HUDSON</t>
  </si>
  <si>
    <t>2/6/2013</t>
  </si>
  <si>
    <t>1300</t>
  </si>
  <si>
    <t>NA</t>
  </si>
  <si>
    <t>Only Surface Drilled.  Surface P&amp;A'd</t>
  </si>
  <si>
    <t>1/30/2013</t>
  </si>
  <si>
    <t>1331</t>
  </si>
  <si>
    <t>6954</t>
  </si>
  <si>
    <t>760</t>
  </si>
  <si>
    <t>05-123-09960</t>
  </si>
  <si>
    <t xml:space="preserve"> 2 UPRR 62 PAN AM UNIT I</t>
  </si>
  <si>
    <t>5/21/1980</t>
  </si>
  <si>
    <t>666</t>
  </si>
  <si>
    <t>6840</t>
  </si>
  <si>
    <t>05-123-35948</t>
  </si>
  <si>
    <t xml:space="preserve"> 36N-35HZ HUDSON</t>
  </si>
  <si>
    <t>2/1/2013</t>
  </si>
  <si>
    <t>1328</t>
  </si>
  <si>
    <t>6999</t>
  </si>
  <si>
    <t>35</t>
  </si>
  <si>
    <t>05-123-21423</t>
  </si>
  <si>
    <t xml:space="preserve"> 11-23A POWERS</t>
  </si>
  <si>
    <t>4/28/2003</t>
  </si>
  <si>
    <t>924</t>
  </si>
  <si>
    <t>6933</t>
  </si>
  <si>
    <t>6575</t>
  </si>
  <si>
    <t>Well never drilled</t>
  </si>
  <si>
    <t>05-123-33952</t>
  </si>
  <si>
    <t xml:space="preserve"> 28N-23HZ POWERS</t>
  </si>
  <si>
    <t>9/22/2011</t>
  </si>
  <si>
    <t>965</t>
  </si>
  <si>
    <t>665</t>
  </si>
  <si>
    <t>7100</t>
  </si>
  <si>
    <t>1690</t>
  </si>
  <si>
    <t>05-123-33950</t>
  </si>
  <si>
    <t xml:space="preserve"> 28C-23HZ POWERS</t>
  </si>
  <si>
    <t>10/8/2011</t>
  </si>
  <si>
    <t>920</t>
  </si>
  <si>
    <t>6909</t>
  </si>
  <si>
    <t>0</t>
  </si>
  <si>
    <t>05-123-20960</t>
  </si>
  <si>
    <t xml:space="preserve"> 3-23A POWERS</t>
  </si>
  <si>
    <t>9/5/2002</t>
  </si>
  <si>
    <t>934</t>
  </si>
  <si>
    <t>6855</t>
  </si>
  <si>
    <t>6390</t>
  </si>
  <si>
    <t>7/13/2012</t>
  </si>
  <si>
    <t>940</t>
  </si>
  <si>
    <t>6991</t>
  </si>
  <si>
    <t>535</t>
  </si>
  <si>
    <t>05-123-09794</t>
  </si>
  <si>
    <t xml:space="preserve"> 2 MARGARET EICHTHALER</t>
  </si>
  <si>
    <t>10/13/1979</t>
  </si>
  <si>
    <t>DV tool at 790</t>
  </si>
  <si>
    <t>6890</t>
  </si>
  <si>
    <t>6150</t>
  </si>
  <si>
    <t>1/28/2013</t>
  </si>
  <si>
    <t>7034</t>
  </si>
  <si>
    <t>550</t>
  </si>
  <si>
    <t>05-123-35950</t>
  </si>
  <si>
    <t xml:space="preserve"> 36C-35HZ HUDSON</t>
  </si>
  <si>
    <t>2/3/2013</t>
  </si>
  <si>
    <t>6930</t>
  </si>
  <si>
    <t>50</t>
  </si>
  <si>
    <t>1/10/2013</t>
  </si>
  <si>
    <t>1319</t>
  </si>
  <si>
    <t>7059</t>
  </si>
  <si>
    <t>1120</t>
  </si>
  <si>
    <t>5/4/2005</t>
  </si>
  <si>
    <t>903</t>
  </si>
  <si>
    <t>6894</t>
  </si>
  <si>
    <t>6260</t>
  </si>
  <si>
    <t>12/13/2012</t>
  </si>
  <si>
    <t>950</t>
  </si>
  <si>
    <t>795</t>
  </si>
  <si>
    <t>6888</t>
  </si>
  <si>
    <t>2220</t>
  </si>
  <si>
    <t>05-123-36246</t>
  </si>
  <si>
    <t xml:space="preserve"> SPARBOE 2N-26HZ</t>
  </si>
  <si>
    <t>2/15/2013</t>
  </si>
  <si>
    <t>1833</t>
  </si>
  <si>
    <t>1700</t>
  </si>
  <si>
    <t>6949</t>
  </si>
  <si>
    <t>180</t>
  </si>
  <si>
    <t>8/14/2008</t>
  </si>
  <si>
    <t>956</t>
  </si>
  <si>
    <t>6921</t>
  </si>
  <si>
    <t>1680</t>
  </si>
  <si>
    <t>8/23/2008</t>
  </si>
  <si>
    <t>6903</t>
  </si>
  <si>
    <t>05-123-30387</t>
  </si>
  <si>
    <t xml:space="preserve"> WEICHEL 36-14</t>
  </si>
  <si>
    <t>6/12/2009</t>
  </si>
  <si>
    <t>864</t>
  </si>
  <si>
    <t>620</t>
  </si>
  <si>
    <t>7234</t>
  </si>
  <si>
    <t>670</t>
  </si>
  <si>
    <t>8/6/2012</t>
  </si>
  <si>
    <t>373</t>
  </si>
  <si>
    <t>540</t>
  </si>
  <si>
    <t>6/15/2009</t>
  </si>
  <si>
    <t>865</t>
  </si>
  <si>
    <t>725</t>
  </si>
  <si>
    <t>6967</t>
  </si>
  <si>
    <t>890</t>
  </si>
  <si>
    <t>8/28/2012</t>
  </si>
  <si>
    <t>926</t>
  </si>
  <si>
    <t>6947</t>
  </si>
  <si>
    <t>450</t>
  </si>
  <si>
    <t>9/7/2003</t>
  </si>
  <si>
    <t>881</t>
  </si>
  <si>
    <t>6956</t>
  </si>
  <si>
    <t>6480</t>
  </si>
  <si>
    <t>6/23/2009</t>
  </si>
  <si>
    <t>863</t>
  </si>
  <si>
    <t>1100</t>
  </si>
  <si>
    <t>05-123-36247</t>
  </si>
  <si>
    <t xml:space="preserve"> SPARBOE 27C-26HZ</t>
  </si>
  <si>
    <t>2/14/2013</t>
  </si>
  <si>
    <t>1829</t>
  </si>
  <si>
    <t>520</t>
  </si>
  <si>
    <t>05-123-09959</t>
  </si>
  <si>
    <t xml:space="preserve"> 2 UPRR 62 PAN AM "E"</t>
  </si>
  <si>
    <t>5/23/1980</t>
  </si>
  <si>
    <t>688</t>
  </si>
  <si>
    <t>6900</t>
  </si>
  <si>
    <t>05-123-33951</t>
  </si>
  <si>
    <t xml:space="preserve"> 2C-23HZ POWERS</t>
  </si>
  <si>
    <t>11/6/2011</t>
  </si>
  <si>
    <t>440</t>
  </si>
  <si>
    <t>4/5/1973</t>
  </si>
  <si>
    <t>131</t>
  </si>
  <si>
    <t>685</t>
  </si>
  <si>
    <t>Squeeze 446-710</t>
  </si>
  <si>
    <t>6910</t>
  </si>
  <si>
    <t>6554</t>
  </si>
  <si>
    <t>8/30/2012</t>
  </si>
  <si>
    <t>946</t>
  </si>
  <si>
    <t>7079</t>
  </si>
  <si>
    <t>765</t>
  </si>
  <si>
    <t>05-123-08155</t>
  </si>
  <si>
    <t xml:space="preserve"> 1 UPRR 62 PAN AM UNIT I</t>
  </si>
  <si>
    <t>9/26/1974</t>
  </si>
  <si>
    <t>207</t>
  </si>
  <si>
    <t>DV tool at 718</t>
  </si>
  <si>
    <t>6500</t>
  </si>
  <si>
    <t>3/8/1993</t>
  </si>
  <si>
    <t>794</t>
  </si>
  <si>
    <t>6828</t>
  </si>
  <si>
    <t>6136</t>
  </si>
  <si>
    <t>927</t>
  </si>
  <si>
    <t>7155</t>
  </si>
  <si>
    <t>1010</t>
  </si>
  <si>
    <t>05-123-33948</t>
  </si>
  <si>
    <t xml:space="preserve"> 2N-23HZ POWERS</t>
  </si>
  <si>
    <t>10/22/2011</t>
  </si>
  <si>
    <t>962</t>
  </si>
  <si>
    <t>7000</t>
  </si>
  <si>
    <t>490</t>
  </si>
  <si>
    <t>05-123-35149</t>
  </si>
  <si>
    <t xml:space="preserve"> 14N-11HZ WEICHEL</t>
  </si>
  <si>
    <t>8/22/2012</t>
  </si>
  <si>
    <t>907</t>
  </si>
  <si>
    <t>545</t>
  </si>
  <si>
    <t>7001</t>
  </si>
  <si>
    <t>530</t>
  </si>
  <si>
    <t>05-123-35158</t>
  </si>
  <si>
    <t xml:space="preserve"> 28N-11HZ WEICHEL</t>
  </si>
  <si>
    <t>8/26/2012</t>
  </si>
  <si>
    <t>938</t>
  </si>
  <si>
    <t>7004</t>
  </si>
  <si>
    <t>120</t>
  </si>
  <si>
    <t>11/19/2014</t>
  </si>
  <si>
    <t>769</t>
  </si>
  <si>
    <t>640</t>
  </si>
  <si>
    <t>6870</t>
  </si>
  <si>
    <t>770</t>
  </si>
  <si>
    <t>05-123-36244</t>
  </si>
  <si>
    <t xml:space="preserve"> SPARBOE 27N-26HZ</t>
  </si>
  <si>
    <t>2/12/2013</t>
  </si>
  <si>
    <t>1831</t>
  </si>
  <si>
    <t xml:space="preserve">NA </t>
  </si>
  <si>
    <t>7/16/2008</t>
  </si>
  <si>
    <t>968</t>
  </si>
  <si>
    <t>6915</t>
  </si>
  <si>
    <t>1650</t>
  </si>
  <si>
    <t>05-123-24862</t>
  </si>
  <si>
    <t xml:space="preserve"> 28-08 Powers USX X</t>
  </si>
  <si>
    <t>DV tool @ 5464' TOC is 3410</t>
  </si>
  <si>
    <t>05-123-21540</t>
  </si>
  <si>
    <t xml:space="preserve"> 42-27 POWERS</t>
  </si>
  <si>
    <t>Abandoned Location in 11/10/2004.  Location was never built.</t>
  </si>
  <si>
    <t>05-123-26836</t>
  </si>
  <si>
    <t xml:space="preserve"> 27-22 ROBERT POWERS USX X</t>
  </si>
  <si>
    <t>DV tool @ 5120' but passed PT in 2007 to 6000 psi</t>
  </si>
  <si>
    <t>05-123-33013</t>
  </si>
  <si>
    <t xml:space="preserve"> X27-15 POWERS</t>
  </si>
  <si>
    <t>DV tool @ 6150 - according to the CBL</t>
  </si>
  <si>
    <t>DV tool @ 750'</t>
  </si>
  <si>
    <t>holes found in csg at 1398-1459. pump through pkr @ 1193 w/ 50 sx cmt. Tested good.</t>
  </si>
  <si>
    <t>05-123-16398</t>
  </si>
  <si>
    <t xml:space="preserve"> 27-04D Powers Red X</t>
  </si>
  <si>
    <t>1.66" OD job from 1,753 to surface w/ 262 SX</t>
  </si>
  <si>
    <t>bradenhead work from 1,753 to 13. 262 sx.</t>
  </si>
  <si>
    <t>05-123-25823</t>
  </si>
  <si>
    <t xml:space="preserve"> 27-09 ROBERT POWERS X</t>
  </si>
  <si>
    <t>05-123-36236</t>
  </si>
  <si>
    <t xml:space="preserve"> 40C-3HZ SPARBOE</t>
  </si>
  <si>
    <t>05-123-19635</t>
  </si>
  <si>
    <t xml:space="preserve"> 27-16Di POWERS RED X</t>
  </si>
  <si>
    <t>05-123-36239</t>
  </si>
  <si>
    <t xml:space="preserve"> 24N-3HZ SPARBOE</t>
  </si>
  <si>
    <t>05-123-35983</t>
  </si>
  <si>
    <t xml:space="preserve"> 36N-34HZ COLFER</t>
  </si>
  <si>
    <t>05-123-36242</t>
  </si>
  <si>
    <t xml:space="preserve"> 7C-3HZ SPARBOE</t>
  </si>
  <si>
    <t>05-123-36241</t>
  </si>
  <si>
    <t xml:space="preserve"> 8C-3HZ SPARBOE</t>
  </si>
  <si>
    <t>05-123-36240</t>
  </si>
  <si>
    <t xml:space="preserve"> 24C-3HZ SPARBOE</t>
  </si>
  <si>
    <t>05-123-36237</t>
  </si>
  <si>
    <t xml:space="preserve"> 40N-3HZ SPARBOE</t>
  </si>
  <si>
    <t>05-123-36238</t>
  </si>
  <si>
    <t xml:space="preserve"> SPARBOE 8N-3HZ</t>
  </si>
  <si>
    <t xml:space="preserve"> 8N-3HZ SPARBOE</t>
  </si>
  <si>
    <t>Duplicate of the welll above.</t>
  </si>
  <si>
    <t>05-123-35982</t>
  </si>
  <si>
    <t xml:space="preserve"> 14C-34HZX COLFER</t>
  </si>
  <si>
    <t xml:space="preserve"> 28N-27HZ POWERS</t>
  </si>
  <si>
    <t xml:space="preserve"> COLFER 14C-34HZX</t>
  </si>
  <si>
    <t>05-123-21447</t>
  </si>
  <si>
    <t xml:space="preserve"> 11-27A POWERS</t>
  </si>
  <si>
    <t>05-123-29775</t>
  </si>
  <si>
    <t xml:space="preserve"> 33-26 SAND</t>
  </si>
  <si>
    <t>Abandoned Location in 4/1/2011.  Location was never built.</t>
  </si>
  <si>
    <t>05-123-20990</t>
  </si>
  <si>
    <t xml:space="preserve"> ALLEN 3-34A</t>
  </si>
  <si>
    <t>05-123-29776</t>
  </si>
  <si>
    <t xml:space="preserve"> 11-26 SAND</t>
  </si>
  <si>
    <t>Abandoned Location 4/1/2011.  Location was never built.</t>
  </si>
  <si>
    <t>05-123-29772</t>
  </si>
  <si>
    <t xml:space="preserve"> 13-26 SAND</t>
  </si>
  <si>
    <t>Abanonded Location 4/1/2011.  Location was never built.</t>
  </si>
  <si>
    <t>05-123-20961</t>
  </si>
  <si>
    <t xml:space="preserve"> 12-26A HUDSON</t>
  </si>
  <si>
    <t>05-123-29777</t>
  </si>
  <si>
    <t xml:space="preserve"> 23-26 SAND</t>
  </si>
  <si>
    <t>Abandoned Location on 4/1/2011.  Location was never built.</t>
  </si>
  <si>
    <t>05-123-29774</t>
  </si>
  <si>
    <t xml:space="preserve"> 35-26 SAND</t>
  </si>
  <si>
    <t>05-123-08663</t>
  </si>
  <si>
    <t xml:space="preserve"> 1 EICHTHALER</t>
  </si>
  <si>
    <t>DV tool @ 962'</t>
  </si>
  <si>
    <t>There is also cement from 6310 to 5680 and from 962 to 230</t>
  </si>
  <si>
    <t>05-123-29773</t>
  </si>
  <si>
    <t xml:space="preserve"> 14-26 SAND</t>
  </si>
  <si>
    <t xml:space="preserve"> 3C-27HZ POWERS</t>
  </si>
  <si>
    <t>Duplicate of the well above</t>
  </si>
  <si>
    <t>05-123-35984</t>
  </si>
  <si>
    <t xml:space="preserve"> 14N-34HZ COLFER</t>
  </si>
  <si>
    <t>05-123-36235</t>
  </si>
  <si>
    <t xml:space="preserve"> 7N-3HZ SPARBOE</t>
  </si>
  <si>
    <t xml:space="preserve"> 3N-27HZ POWERS</t>
  </si>
  <si>
    <t>05-123-21539</t>
  </si>
  <si>
    <t xml:space="preserve"> 22-27 POWERS</t>
  </si>
  <si>
    <t>05-123-07752</t>
  </si>
  <si>
    <t xml:space="preserve"> 1 MARGARET EICHTHALER</t>
  </si>
  <si>
    <t>DV tool at 932'</t>
  </si>
  <si>
    <t>Sqz holes @ 6950'. DV tool at 932'</t>
  </si>
  <si>
    <t xml:space="preserve"> 29N-27HZ POWERS</t>
  </si>
  <si>
    <t xml:space="preserve"> 29C-27HZ POWERS</t>
  </si>
  <si>
    <t>Abandoned location in 2013.  Location was never built.</t>
  </si>
  <si>
    <t>Only Surface csg was drilled. P&amp;A request sent 2013.</t>
  </si>
  <si>
    <t>DV tool at 6,135</t>
  </si>
  <si>
    <t>DV tol at 6,135' w/ cement from 6,135' to about 2,100'</t>
  </si>
  <si>
    <t>Poor cement from 6400 to 3400. Better cement as it gets shallower.</t>
  </si>
  <si>
    <t>Poor cement from 5800 to 2580. Better cement as it gets shallower</t>
  </si>
  <si>
    <t>Procedure written to squeeze from 850' to cover aquafer. Has a CBL</t>
  </si>
  <si>
    <t>Procedure written for 1.25" bradenhead job.</t>
  </si>
  <si>
    <t>Couldn't find NB top, used UPRR 62 Pan Am GU K 1 05-123-09185 offset for NB top</t>
  </si>
  <si>
    <t>DG</t>
  </si>
  <si>
    <t>Couldn't find NB top, used Dowdy 34-10 05-123-20608 offset for NB top</t>
  </si>
  <si>
    <t>Couldn't find NB top, used Pioneer 27-15 05-123-27014 offset for NB top</t>
  </si>
  <si>
    <t>Already P&amp;A'd</t>
  </si>
  <si>
    <t>Additional cmt from 4590'-3544'</t>
  </si>
  <si>
    <t>6966.11</t>
  </si>
  <si>
    <t>7357</t>
  </si>
  <si>
    <t>DV tool at 7921</t>
  </si>
  <si>
    <t>6964</t>
  </si>
  <si>
    <t>DV tool or Sleeve at 4835' w/ cement from 4900 to 4060</t>
  </si>
  <si>
    <t>6965.17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</si>
</sst>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1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8"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3" borderId="19"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wrapText="1"/>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0" borderId="0" xfId="0" applyNumberFormat="1" applyFont="1" applyAlignment="1">
      <alignment horizontal="center"/>
    </xf>
    <xf numFmtId="49" fontId="2" fillId="4" borderId="26" xfId="0" applyNumberFormat="1" applyFont="1" applyFill="1" applyBorder="1" applyAlignment="1">
      <alignment horizontal="center" vertical="center" wrapText="1"/>
    </xf>
    <xf numFmtId="49" fontId="2" fillId="4" borderId="18" xfId="0" applyNumberFormat="1" applyFont="1" applyFill="1" applyBorder="1" applyAlignment="1">
      <alignment horizontal="center" vertical="center" wrapText="1"/>
    </xf>
    <xf numFmtId="49" fontId="3" fillId="4" borderId="38" xfId="0" applyNumberFormat="1" applyFont="1" applyFill="1" applyBorder="1" applyAlignment="1">
      <alignment horizontal="center" vertical="center" wrapText="1"/>
    </xf>
    <xf numFmtId="49" fontId="3" fillId="4" borderId="39" xfId="0" applyNumberFormat="1" applyFont="1" applyFill="1" applyBorder="1" applyAlignment="1">
      <alignment horizontal="center" vertical="center" wrapText="1"/>
    </xf>
    <xf numFmtId="49" fontId="3" fillId="4" borderId="40" xfId="0" applyNumberFormat="1" applyFont="1" applyFill="1" applyBorder="1" applyAlignment="1">
      <alignment horizontal="center" vertical="center" wrapText="1"/>
    </xf>
    <xf numFmtId="49" fontId="3" fillId="4" borderId="41"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0" fontId="1" fillId="0" borderId="0" xfId="1"/>
    <xf numFmtId="0" fontId="0" fillId="0" borderId="42" xfId="0" applyBorder="1"/>
    <xf numFmtId="0" fontId="1" fillId="0" borderId="42" xfId="1" applyBorder="1"/>
    <xf numFmtId="14" fontId="0" fillId="0" borderId="42" xfId="0" applyNumberFormat="1" applyBorder="1" applyAlignment="1">
      <alignment horizontal="center"/>
    </xf>
    <xf numFmtId="0" fontId="0" fillId="0" borderId="42" xfId="0" applyNumberFormat="1" applyBorder="1" applyAlignment="1">
      <alignment horizontal="center"/>
    </xf>
    <xf numFmtId="14" fontId="0" fillId="0" borderId="42" xfId="0" applyNumberFormat="1" applyFill="1" applyBorder="1" applyAlignment="1">
      <alignment horizontal="center"/>
    </xf>
    <xf numFmtId="0" fontId="0" fillId="0" borderId="42" xfId="0" applyNumberFormat="1" applyFill="1" applyBorder="1" applyAlignment="1">
      <alignment horizontal="center"/>
    </xf>
    <xf numFmtId="49" fontId="8" fillId="3" borderId="31" xfId="0" applyNumberFormat="1" applyFont="1" applyFill="1" applyBorder="1" applyAlignment="1">
      <alignment vertical="center"/>
    </xf>
    <xf numFmtId="49" fontId="8" fillId="2" borderId="16" xfId="0" applyNumberFormat="1" applyFont="1" applyFill="1" applyBorder="1" applyAlignment="1">
      <alignment vertical="center"/>
    </xf>
    <xf numFmtId="49" fontId="8" fillId="3" borderId="16" xfId="0" applyNumberFormat="1" applyFont="1" applyFill="1" applyBorder="1" applyAlignment="1">
      <alignment vertical="center"/>
    </xf>
    <xf numFmtId="14" fontId="8" fillId="3" borderId="20" xfId="0" applyNumberFormat="1" applyFont="1" applyFill="1" applyBorder="1" applyAlignment="1">
      <alignment horizontal="center" vertical="center" wrapText="1"/>
    </xf>
    <xf numFmtId="0" fontId="8" fillId="3" borderId="20" xfId="0" applyNumberFormat="1" applyFont="1" applyFill="1" applyBorder="1" applyAlignment="1">
      <alignment horizontal="center" vertical="center" wrapText="1"/>
    </xf>
    <xf numFmtId="0" fontId="8" fillId="3" borderId="31" xfId="0" applyNumberFormat="1" applyFont="1" applyFill="1" applyBorder="1" applyAlignment="1">
      <alignment horizontal="center" vertical="center"/>
    </xf>
    <xf numFmtId="0" fontId="8" fillId="0" borderId="20" xfId="0" applyNumberFormat="1" applyFont="1" applyFill="1" applyBorder="1" applyAlignment="1">
      <alignment horizontal="center" vertical="center" wrapText="1"/>
    </xf>
    <xf numFmtId="49" fontId="3" fillId="4" borderId="27" xfId="0" applyNumberFormat="1" applyFont="1" applyFill="1" applyBorder="1" applyAlignment="1">
      <alignment vertical="center"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5" fillId="4" borderId="24" xfId="0" applyNumberFormat="1" applyFont="1" applyFill="1" applyBorder="1" applyAlignment="1">
      <alignment horizontal="center" vertical="center"/>
    </xf>
    <xf numFmtId="49" fontId="8" fillId="0" borderId="25" xfId="0" applyNumberFormat="1" applyFont="1" applyBorder="1"/>
    <xf numFmtId="49" fontId="8" fillId="0" borderId="10" xfId="0" applyNumberFormat="1" applyFont="1" applyBorder="1"/>
    <xf numFmtId="49" fontId="5" fillId="4" borderId="25"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2">
    <cellStyle name="Normal" xfId="0" builtinId="0"/>
    <cellStyle name="Normal 3" xfId="1"/>
  </cellStyles>
  <dxfs count="2">
    <dxf>
      <fill>
        <patternFill>
          <bgColor theme="8" tint="0.79998168889431442"/>
        </patternFill>
      </fill>
    </dxf>
    <dxf>
      <fill>
        <patternFill>
          <bgColor them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SharedData\Evans\OPS\Engineering\MSax\_Progs-Safety%20Prep\Campaigns\Powers%202-22HZ\Powers%202-22HZ%20-%20for%20Regulator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haredData\Evans\OPS\Engineering\MSax\_Progs-Safety%20Prep\Campaigns\Powers%2027G-34HZ\POWERS%2027G-34HZ%20OFFSET%20WELL%20EV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with Non-Op"/>
      <sheetName val="List of Wells - Example"/>
      <sheetName val="Instructions"/>
      <sheetName val="List of Wells - Blank"/>
      <sheetName val="Sheet1"/>
      <sheetName val="Sheet2"/>
    </sheetNames>
    <sheetDataSet>
      <sheetData sheetId="0"/>
      <sheetData sheetId="1"/>
      <sheetData sheetId="2"/>
      <sheetData sheetId="3">
        <row r="4">
          <cell r="C4" t="str">
            <v>05-123-37937</v>
          </cell>
          <cell r="D4" t="str">
            <v>GREENLEAF 16N-15HZX</v>
          </cell>
          <cell r="E4" t="str">
            <v>POWERS 2-22HZ PAD</v>
          </cell>
          <cell r="F4">
            <v>20</v>
          </cell>
          <cell r="G4" t="str">
            <v>KERR MCGEE OIL &amp; GAS ONSHORE LP</v>
          </cell>
          <cell r="H4">
            <v>41962</v>
          </cell>
          <cell r="I4" t="str">
            <v>PR</v>
          </cell>
          <cell r="J4" t="str">
            <v>769</v>
          </cell>
          <cell r="K4" t="str">
            <v>640</v>
          </cell>
          <cell r="L4" t="str">
            <v>NO</v>
          </cell>
          <cell r="M4" t="str">
            <v>6870</v>
          </cell>
          <cell r="N4" t="str">
            <v>770</v>
          </cell>
        </row>
        <row r="5">
          <cell r="C5" t="str">
            <v>05-123-34779</v>
          </cell>
          <cell r="D5" t="str">
            <v>POWERS X 22-67HN</v>
          </cell>
          <cell r="E5" t="str">
            <v>POWERS 2-22HZ PAD</v>
          </cell>
          <cell r="F5">
            <v>30</v>
          </cell>
          <cell r="G5" t="str">
            <v>KERR MCGEE OIL &amp; GAS ONSHORE LP</v>
          </cell>
          <cell r="H5">
            <v>41175</v>
          </cell>
          <cell r="I5" t="str">
            <v>PR</v>
          </cell>
          <cell r="J5" t="str">
            <v>950</v>
          </cell>
          <cell r="K5" t="str">
            <v>795</v>
          </cell>
          <cell r="L5" t="str">
            <v>NO</v>
          </cell>
          <cell r="M5" t="str">
            <v>6888</v>
          </cell>
          <cell r="N5" t="str">
            <v>2220</v>
          </cell>
        </row>
        <row r="6">
          <cell r="C6" t="str">
            <v>05-123-29100</v>
          </cell>
          <cell r="D6" t="str">
            <v>ROBERT POWERS X 22-27</v>
          </cell>
          <cell r="E6" t="str">
            <v>POWERS 2-22HZ PAD</v>
          </cell>
          <cell r="F6">
            <v>32</v>
          </cell>
          <cell r="G6" t="str">
            <v>KERR MCGEE OIL &amp; GAS ONSHORE LP</v>
          </cell>
          <cell r="H6">
            <v>40060</v>
          </cell>
          <cell r="I6" t="str">
            <v>PR</v>
          </cell>
          <cell r="J6">
            <v>866</v>
          </cell>
          <cell r="K6">
            <v>685</v>
          </cell>
          <cell r="L6" t="str">
            <v>None</v>
          </cell>
          <cell r="M6">
            <v>6905</v>
          </cell>
          <cell r="N6">
            <v>520</v>
          </cell>
        </row>
        <row r="7">
          <cell r="C7" t="str">
            <v>05-123-07669</v>
          </cell>
          <cell r="D7" t="str">
            <v>POWERS 41-22</v>
          </cell>
          <cell r="E7" t="str">
            <v>POWERS 2-22HZ PAD</v>
          </cell>
          <cell r="F7">
            <v>55</v>
          </cell>
          <cell r="G7" t="str">
            <v>KERR MCGEE OIL &amp; GAS ONSHORE LP</v>
          </cell>
          <cell r="H7">
            <v>26759</v>
          </cell>
          <cell r="I7" t="str">
            <v xml:space="preserve"> PR</v>
          </cell>
          <cell r="J7" t="str">
            <v>131</v>
          </cell>
          <cell r="K7" t="str">
            <v>685</v>
          </cell>
          <cell r="L7" t="str">
            <v>Squeeze 446-710</v>
          </cell>
          <cell r="M7" t="str">
            <v>6910</v>
          </cell>
          <cell r="N7" t="str">
            <v>6554</v>
          </cell>
        </row>
        <row r="8">
          <cell r="C8" t="str">
            <v>05-123-37922</v>
          </cell>
          <cell r="D8" t="str">
            <v>GREENLEAF 37C-15HZ</v>
          </cell>
          <cell r="E8" t="str">
            <v>POWERS 2-22HZ PAD</v>
          </cell>
          <cell r="F8">
            <v>57</v>
          </cell>
          <cell r="G8" t="str">
            <v>KERR MCGEE OIL &amp; GAS ONSHORE LP</v>
          </cell>
          <cell r="H8">
            <v>41987</v>
          </cell>
          <cell r="I8" t="str">
            <v>DG</v>
          </cell>
          <cell r="J8">
            <v>840</v>
          </cell>
          <cell r="K8">
            <v>725</v>
          </cell>
          <cell r="L8" t="str">
            <v>None</v>
          </cell>
          <cell r="M8">
            <v>6864</v>
          </cell>
          <cell r="N8">
            <v>40</v>
          </cell>
          <cell r="O8" t="str">
            <v>Couldn't find NB top, used Dowdy 34-10 05-123-20608 offset for NB top</v>
          </cell>
        </row>
        <row r="9">
          <cell r="C9" t="str">
            <v>05-123-32259</v>
          </cell>
          <cell r="D9" t="str">
            <v>POWERS X22-02</v>
          </cell>
          <cell r="E9" t="str">
            <v>POWERS 2-22HZ PAD</v>
          </cell>
          <cell r="F9">
            <v>83</v>
          </cell>
          <cell r="G9" t="str">
            <v>KERR MCGEE OIL &amp; GAS ONSHORE LP</v>
          </cell>
          <cell r="H9">
            <v>40770</v>
          </cell>
          <cell r="I9" t="str">
            <v>PR</v>
          </cell>
          <cell r="J9">
            <v>866</v>
          </cell>
          <cell r="K9">
            <v>685</v>
          </cell>
          <cell r="L9" t="str">
            <v>DV tool at 6,135</v>
          </cell>
          <cell r="M9">
            <v>6912</v>
          </cell>
          <cell r="N9">
            <v>6400</v>
          </cell>
          <cell r="O9" t="str">
            <v>DV tol at 6,135' w/ cement from 6,135' to about 2,100'</v>
          </cell>
        </row>
        <row r="10">
          <cell r="C10" t="str">
            <v>05-123-26978</v>
          </cell>
          <cell r="D10" t="str">
            <v>ROBERT POWERS X 22-9</v>
          </cell>
          <cell r="E10" t="str">
            <v>POWERS 2-22HZ PAD</v>
          </cell>
          <cell r="F10">
            <v>94</v>
          </cell>
          <cell r="G10" t="str">
            <v>KERR MCGEE OIL &amp; GAS ONSHORE LP</v>
          </cell>
          <cell r="H10">
            <v>39674</v>
          </cell>
          <cell r="I10" t="str">
            <v xml:space="preserve"> PR</v>
          </cell>
          <cell r="J10" t="str">
            <v>956</v>
          </cell>
          <cell r="K10" t="str">
            <v>200</v>
          </cell>
          <cell r="L10" t="str">
            <v>NO</v>
          </cell>
          <cell r="M10" t="str">
            <v>6921</v>
          </cell>
          <cell r="N10" t="str">
            <v>1680</v>
          </cell>
        </row>
        <row r="11">
          <cell r="C11" t="str">
            <v>05-123-37913</v>
          </cell>
          <cell r="D11" t="str">
            <v>GREENLEAF 15N-15HZ</v>
          </cell>
          <cell r="E11" t="str">
            <v>POWERS 2-22HZ PAD</v>
          </cell>
          <cell r="F11">
            <v>103</v>
          </cell>
          <cell r="G11" t="str">
            <v>KERR MCGEE OIL &amp; GAS ONSHORE LP</v>
          </cell>
          <cell r="H11">
            <v>41994</v>
          </cell>
          <cell r="I11" t="str">
            <v>PR</v>
          </cell>
          <cell r="J11">
            <v>830</v>
          </cell>
          <cell r="K11">
            <v>725</v>
          </cell>
          <cell r="L11" t="str">
            <v>None</v>
          </cell>
          <cell r="M11">
            <v>7086</v>
          </cell>
          <cell r="N11">
            <v>30</v>
          </cell>
          <cell r="O11" t="str">
            <v>Couldn't find NB top, used Pioneer 27-15 05-123-27014 offset for NB top</v>
          </cell>
        </row>
        <row r="12">
          <cell r="C12" t="str">
            <v>05-123-27031</v>
          </cell>
          <cell r="D12" t="str">
            <v>ROBERT POWERS X 22-07</v>
          </cell>
          <cell r="E12" t="str">
            <v>POWERS 2-22HZ PAD</v>
          </cell>
          <cell r="F12">
            <v>116</v>
          </cell>
          <cell r="G12" t="str">
            <v>KERR MCGEE OIL &amp; GAS ONSHORE LP</v>
          </cell>
          <cell r="H12">
            <v>39688</v>
          </cell>
          <cell r="I12" t="str">
            <v>PR</v>
          </cell>
          <cell r="J12">
            <v>964</v>
          </cell>
          <cell r="K12">
            <v>685</v>
          </cell>
          <cell r="L12" t="str">
            <v>None</v>
          </cell>
          <cell r="M12">
            <v>6929</v>
          </cell>
          <cell r="N12">
            <v>6600</v>
          </cell>
          <cell r="O12" t="str">
            <v>Poor cement from 6400 to 3400. Better cement as it gets shallower.</v>
          </cell>
        </row>
        <row r="13">
          <cell r="C13" t="str">
            <v>05-123-28040</v>
          </cell>
          <cell r="D13" t="str">
            <v>ROBERT POWERS X 22-10</v>
          </cell>
          <cell r="E13" t="str">
            <v>POWERS 2-22HZ PAD</v>
          </cell>
          <cell r="F13">
            <v>118</v>
          </cell>
          <cell r="G13" t="str">
            <v>KERR MCGEE OIL &amp; GAS ONSHORE LP</v>
          </cell>
          <cell r="H13">
            <v>39694</v>
          </cell>
          <cell r="I13" t="str">
            <v>PR</v>
          </cell>
          <cell r="J13">
            <v>950</v>
          </cell>
          <cell r="K13">
            <v>685</v>
          </cell>
          <cell r="L13" t="str">
            <v>None</v>
          </cell>
          <cell r="M13">
            <v>6930</v>
          </cell>
          <cell r="N13">
            <v>5800</v>
          </cell>
          <cell r="O13" t="str">
            <v>Poor cement from 5800 to 2580. Better cement as it gets shallower</v>
          </cell>
        </row>
        <row r="14">
          <cell r="C14" t="str">
            <v>05-123-28164</v>
          </cell>
          <cell r="D14" t="str">
            <v>ROBERT POWERS X 22-22</v>
          </cell>
          <cell r="E14" t="str">
            <v>POWERS 2-22HZ PAD</v>
          </cell>
          <cell r="F14">
            <v>121</v>
          </cell>
          <cell r="G14" t="str">
            <v>KERR MCGEE OIL &amp; GAS ONSHORE LP</v>
          </cell>
          <cell r="H14">
            <v>40048</v>
          </cell>
          <cell r="I14" t="str">
            <v>PR</v>
          </cell>
          <cell r="J14">
            <v>914</v>
          </cell>
          <cell r="K14">
            <v>685</v>
          </cell>
          <cell r="L14" t="str">
            <v>None</v>
          </cell>
          <cell r="M14">
            <v>6914.17</v>
          </cell>
          <cell r="N14">
            <v>630</v>
          </cell>
        </row>
        <row r="15">
          <cell r="C15" t="str">
            <v>05-123-16782</v>
          </cell>
          <cell r="D15" t="str">
            <v>BOLET RED X 15-15</v>
          </cell>
          <cell r="E15" t="str">
            <v>POWERS 2-22HZ PAD</v>
          </cell>
          <cell r="F15">
            <v>139</v>
          </cell>
          <cell r="G15" t="str">
            <v>KERR MCGEE OIL &amp; GAS ONSHORE LP</v>
          </cell>
          <cell r="H15">
            <v>34019</v>
          </cell>
          <cell r="I15" t="str">
            <v>DG</v>
          </cell>
          <cell r="J15">
            <v>804</v>
          </cell>
          <cell r="K15">
            <v>725</v>
          </cell>
          <cell r="L15" t="str">
            <v>-</v>
          </cell>
          <cell r="M15">
            <v>6857</v>
          </cell>
          <cell r="N15">
            <v>0</v>
          </cell>
          <cell r="O15" t="str">
            <v>Already P&amp;A'd</v>
          </cell>
        </row>
        <row r="16">
          <cell r="C16" t="str">
            <v>05-123-26979</v>
          </cell>
          <cell r="D16" t="str">
            <v>ROBERT POWERS X 22-16</v>
          </cell>
          <cell r="E16" t="str">
            <v>POWERS 2-22HZ PAD</v>
          </cell>
          <cell r="F16">
            <v>141</v>
          </cell>
          <cell r="G16" t="str">
            <v>KERR MCGEE OIL &amp; GAS ONSHORE LP</v>
          </cell>
          <cell r="H16">
            <v>39683</v>
          </cell>
          <cell r="I16" t="str">
            <v xml:space="preserve"> PR</v>
          </cell>
          <cell r="J16" t="str">
            <v>956</v>
          </cell>
          <cell r="K16" t="str">
            <v>200</v>
          </cell>
          <cell r="L16" t="str">
            <v>NO</v>
          </cell>
          <cell r="M16" t="str">
            <v>6903</v>
          </cell>
          <cell r="N16" t="str">
            <v>1300</v>
          </cell>
        </row>
        <row r="17">
          <cell r="C17" t="str">
            <v>05-123-09949</v>
          </cell>
          <cell r="D17" t="str">
            <v>POWERS 34-22</v>
          </cell>
          <cell r="E17" t="str">
            <v>POWERS 2-22HZ PAD</v>
          </cell>
          <cell r="F17">
            <v>148</v>
          </cell>
          <cell r="G17" t="str">
            <v>KERR MCGEE OIL &amp; GAS ONSHORE LP</v>
          </cell>
          <cell r="H17">
            <v>29360</v>
          </cell>
          <cell r="I17" t="str">
            <v>PR</v>
          </cell>
          <cell r="J17">
            <v>607</v>
          </cell>
          <cell r="K17">
            <v>200</v>
          </cell>
          <cell r="L17" t="str">
            <v>Procedure written to squeeze from 850' to cover aquafer. Has a CBL</v>
          </cell>
          <cell r="M17">
            <v>6974</v>
          </cell>
          <cell r="N17">
            <v>6530</v>
          </cell>
          <cell r="O17" t="str">
            <v>Procedure written for 1.25" bradenhead job.</v>
          </cell>
        </row>
        <row r="18">
          <cell r="C18" t="str">
            <v>05-123-26896</v>
          </cell>
          <cell r="D18" t="str">
            <v>ROBERT POWERS  USX X 27-28</v>
          </cell>
          <cell r="E18" t="str">
            <v>POWERS 2-22HZ PAD</v>
          </cell>
          <cell r="F18">
            <v>153</v>
          </cell>
          <cell r="G18" t="str">
            <v>KERR MCGEE OIL &amp; GAS ONSHORE LP</v>
          </cell>
          <cell r="H18">
            <v>39639</v>
          </cell>
          <cell r="I18" t="str">
            <v xml:space="preserve"> PR</v>
          </cell>
          <cell r="J18">
            <v>927</v>
          </cell>
          <cell r="K18">
            <v>800</v>
          </cell>
          <cell r="L18" t="str">
            <v>None</v>
          </cell>
          <cell r="M18">
            <v>6904</v>
          </cell>
          <cell r="N18">
            <v>6904</v>
          </cell>
        </row>
        <row r="19">
          <cell r="C19" t="str">
            <v>05-123-26895</v>
          </cell>
          <cell r="D19" t="str">
            <v>ROBERT POWERS X 27-27</v>
          </cell>
          <cell r="E19" t="str">
            <v>POWERS 2-22HZ PAD</v>
          </cell>
          <cell r="F19">
            <v>158</v>
          </cell>
          <cell r="G19" t="str">
            <v>KERR MCGEE OIL &amp; GAS ONSHORE LP</v>
          </cell>
          <cell r="H19">
            <v>39645</v>
          </cell>
          <cell r="I19" t="str">
            <v xml:space="preserve"> PR</v>
          </cell>
          <cell r="J19" t="str">
            <v>968</v>
          </cell>
          <cell r="K19" t="str">
            <v>200</v>
          </cell>
          <cell r="L19" t="str">
            <v>NO</v>
          </cell>
          <cell r="M19" t="str">
            <v>6915</v>
          </cell>
          <cell r="N19" t="str">
            <v>1650</v>
          </cell>
        </row>
        <row r="20">
          <cell r="C20" t="str">
            <v>05-123-37916</v>
          </cell>
          <cell r="D20" t="str">
            <v>GREENLEAF 36N-15HZ</v>
          </cell>
          <cell r="E20" t="str">
            <v>POWERS 2-22HZ PAD</v>
          </cell>
          <cell r="F20">
            <v>166</v>
          </cell>
          <cell r="G20" t="str">
            <v>KERR MCGEE OIL &amp; GAS ONSHORE LP</v>
          </cell>
          <cell r="H20">
            <v>41966</v>
          </cell>
          <cell r="I20" t="str">
            <v>PR</v>
          </cell>
          <cell r="J20">
            <v>825</v>
          </cell>
          <cell r="K20">
            <v>725</v>
          </cell>
          <cell r="L20" t="str">
            <v>None</v>
          </cell>
          <cell r="M20">
            <v>6840</v>
          </cell>
          <cell r="N20">
            <v>20</v>
          </cell>
          <cell r="O20" t="str">
            <v>Couldn't find NB top, used UPRR 62 Pan Am GU K 1 05-123-09185 offset for NB top</v>
          </cell>
        </row>
        <row r="21">
          <cell r="C21" t="str">
            <v>05-123-22858</v>
          </cell>
          <cell r="D21" t="str">
            <v>POWERS X 22-8JI</v>
          </cell>
          <cell r="E21" t="str">
            <v>POWERS 2-22HZ PAD</v>
          </cell>
          <cell r="F21">
            <v>172</v>
          </cell>
          <cell r="G21" t="str">
            <v>KERR MCGEE OIL &amp; GAS ONSHORE LP</v>
          </cell>
          <cell r="H21">
            <v>38476</v>
          </cell>
          <cell r="I21" t="str">
            <v xml:space="preserve"> PR</v>
          </cell>
          <cell r="J21" t="str">
            <v>903</v>
          </cell>
          <cell r="K21" t="str">
            <v>200</v>
          </cell>
          <cell r="L21" t="str">
            <v>NO</v>
          </cell>
          <cell r="M21" t="str">
            <v>6894</v>
          </cell>
          <cell r="N21" t="str">
            <v>6260</v>
          </cell>
        </row>
        <row r="22">
          <cell r="C22" t="str">
            <v>05-123-16783</v>
          </cell>
          <cell r="D22" t="str">
            <v>BOLET RED X 15-16</v>
          </cell>
          <cell r="E22" t="str">
            <v>POWERS 2-22HZ PAD</v>
          </cell>
          <cell r="F22">
            <v>178</v>
          </cell>
          <cell r="G22" t="str">
            <v>KERR MCGEE OIL &amp; GAS ONSHORE LP</v>
          </cell>
          <cell r="H22">
            <v>34036</v>
          </cell>
          <cell r="I22" t="str">
            <v xml:space="preserve"> PR</v>
          </cell>
          <cell r="J22" t="str">
            <v>794</v>
          </cell>
          <cell r="K22" t="str">
            <v>725</v>
          </cell>
          <cell r="L22" t="str">
            <v>NO</v>
          </cell>
          <cell r="M22" t="str">
            <v>6828</v>
          </cell>
          <cell r="N22" t="str">
            <v>6136</v>
          </cell>
          <cell r="O22" t="str">
            <v>Additional cmt from 4590'-3544'</v>
          </cell>
        </row>
        <row r="23">
          <cell r="C23" t="str">
            <v>05-123-19647</v>
          </cell>
          <cell r="D23" t="str">
            <v>BOLET RED X 15-15JI</v>
          </cell>
          <cell r="E23" t="str">
            <v>POWERS 2-22HZ PAD</v>
          </cell>
          <cell r="F23">
            <v>213</v>
          </cell>
          <cell r="G23" t="str">
            <v>KERR MCGEE OIL &amp; GAS ONSHORE LP</v>
          </cell>
          <cell r="H23">
            <v>35978</v>
          </cell>
          <cell r="I23" t="str">
            <v>PR</v>
          </cell>
          <cell r="J23">
            <v>843</v>
          </cell>
          <cell r="K23">
            <v>725</v>
          </cell>
          <cell r="L23" t="str">
            <v>-</v>
          </cell>
          <cell r="M23">
            <v>6872</v>
          </cell>
          <cell r="N23">
            <v>6480</v>
          </cell>
          <cell r="O23" t="str">
            <v>Already P&amp;A'd</v>
          </cell>
        </row>
        <row r="24">
          <cell r="C24" t="str">
            <v>05-123-21538</v>
          </cell>
          <cell r="D24" t="str">
            <v>POWERS 41-27</v>
          </cell>
          <cell r="E24" t="str">
            <v>POWERS 2-22HZ PAD</v>
          </cell>
          <cell r="F24">
            <v>263</v>
          </cell>
          <cell r="G24" t="str">
            <v>KERR MCGEE OIL &amp; GAS ONSHORE LP</v>
          </cell>
          <cell r="H24">
            <v>37871</v>
          </cell>
          <cell r="I24" t="str">
            <v xml:space="preserve"> PR</v>
          </cell>
          <cell r="J24" t="str">
            <v>881</v>
          </cell>
          <cell r="K24" t="str">
            <v>200</v>
          </cell>
          <cell r="L24" t="str">
            <v>NO</v>
          </cell>
          <cell r="M24" t="str">
            <v>6956</v>
          </cell>
          <cell r="N24" t="str">
            <v>6480</v>
          </cell>
        </row>
        <row r="25">
          <cell r="C25" t="str">
            <v>05-123-32714</v>
          </cell>
          <cell r="D25" t="str">
            <v>POWERS X 22-21D</v>
          </cell>
          <cell r="E25" t="str">
            <v>POWERS 2-22HZ PAD</v>
          </cell>
          <cell r="F25">
            <v>370</v>
          </cell>
          <cell r="G25" t="str">
            <v>KERR MCGEE OIL &amp; GAS ONSHORE LP</v>
          </cell>
          <cell r="H25">
            <v>40912</v>
          </cell>
          <cell r="I25" t="str">
            <v>PR</v>
          </cell>
          <cell r="J25">
            <v>915</v>
          </cell>
          <cell r="K25">
            <v>800</v>
          </cell>
          <cell r="L25" t="str">
            <v>None</v>
          </cell>
          <cell r="M25">
            <v>7000</v>
          </cell>
          <cell r="N25">
            <v>1550</v>
          </cell>
        </row>
        <row r="26">
          <cell r="C26" t="str">
            <v>05-123-36360</v>
          </cell>
          <cell r="D26" t="str">
            <v>POWERS 28N-27HZ</v>
          </cell>
          <cell r="E26" t="str">
            <v>POWERS 2-22HZ PAD</v>
          </cell>
          <cell r="F26">
            <v>410</v>
          </cell>
          <cell r="G26" t="str">
            <v>KERR MCGEE OIL &amp; GAS ONSHORE LP</v>
          </cell>
          <cell r="H26">
            <v>41280</v>
          </cell>
          <cell r="I26" t="str">
            <v xml:space="preserve"> PR</v>
          </cell>
          <cell r="J26">
            <v>1831</v>
          </cell>
          <cell r="K26">
            <v>1700</v>
          </cell>
          <cell r="L26" t="str">
            <v>None</v>
          </cell>
          <cell r="M26">
            <v>7281</v>
          </cell>
          <cell r="N26">
            <v>1200</v>
          </cell>
        </row>
        <row r="27">
          <cell r="C27" t="str">
            <v>05-123-24863</v>
          </cell>
          <cell r="D27" t="str">
            <v>POWERS - USX  X 27-2</v>
          </cell>
          <cell r="E27" t="str">
            <v>POWERS 2-22HZ PAD</v>
          </cell>
          <cell r="F27">
            <v>413</v>
          </cell>
          <cell r="G27" t="str">
            <v>KERR MCGEE OIL &amp; GAS ONSHORE LP</v>
          </cell>
          <cell r="H27">
            <v>39173</v>
          </cell>
          <cell r="I27" t="str">
            <v xml:space="preserve"> PR</v>
          </cell>
          <cell r="J27">
            <v>979</v>
          </cell>
          <cell r="K27">
            <v>200</v>
          </cell>
          <cell r="L27" t="str">
            <v>DV tool @ 5120' but passed PT in 2007 to 6000 psi</v>
          </cell>
          <cell r="M27">
            <v>6940</v>
          </cell>
          <cell r="N27">
            <v>515</v>
          </cell>
          <cell r="O27" t="str">
            <v>DV tool @ 5120' but passed PT in 2007 to 6000 psi</v>
          </cell>
        </row>
        <row r="28">
          <cell r="C28" t="str">
            <v>05-123-35282</v>
          </cell>
          <cell r="D28" t="str">
            <v>WEICHEL 35N-11HZ</v>
          </cell>
          <cell r="E28" t="str">
            <v>POWERS 2-22HZ PAD</v>
          </cell>
          <cell r="F28">
            <v>474</v>
          </cell>
          <cell r="G28" t="str">
            <v>KERR MCGEE OIL &amp; GAS ONSHORE LP</v>
          </cell>
          <cell r="H28">
            <v>41127</v>
          </cell>
          <cell r="I28" t="str">
            <v xml:space="preserve"> DG</v>
          </cell>
          <cell r="J28" t="str">
            <v>373</v>
          </cell>
          <cell r="K28" t="str">
            <v>540</v>
          </cell>
          <cell r="L28" t="str">
            <v>NA</v>
          </cell>
          <cell r="M28" t="str">
            <v>NA</v>
          </cell>
          <cell r="N28" t="str">
            <v>NA</v>
          </cell>
          <cell r="O28" t="str">
            <v>Only Surface Drilled.  Surface P&amp;A'd</v>
          </cell>
        </row>
        <row r="29">
          <cell r="C29" t="str">
            <v>05-123-35359</v>
          </cell>
          <cell r="D29" t="str">
            <v>WEICHEL 30N-23HZ</v>
          </cell>
          <cell r="E29" t="str">
            <v>POWERS 2-22HZ PAD</v>
          </cell>
          <cell r="F29">
            <v>630</v>
          </cell>
          <cell r="G29" t="str">
            <v>KERR MCGEE OIL &amp; GAS ONSHORE LP</v>
          </cell>
          <cell r="H29">
            <v>41123</v>
          </cell>
          <cell r="I29" t="str">
            <v>PR</v>
          </cell>
          <cell r="J29" t="str">
            <v>940</v>
          </cell>
          <cell r="K29" t="str">
            <v>665</v>
          </cell>
          <cell r="L29" t="str">
            <v>NO</v>
          </cell>
          <cell r="M29" t="str">
            <v>6991</v>
          </cell>
          <cell r="N29" t="str">
            <v>535</v>
          </cell>
        </row>
        <row r="30">
          <cell r="C30" t="str">
            <v>05-123-36361</v>
          </cell>
          <cell r="D30" t="str">
            <v>POWERS 3C-27HZ</v>
          </cell>
          <cell r="E30" t="str">
            <v>POWERS 2-22HZ PAD</v>
          </cell>
          <cell r="F30">
            <v>658</v>
          </cell>
          <cell r="G30" t="str">
            <v>KERR MCGEE OIL &amp; GAS ONSHORE LP</v>
          </cell>
          <cell r="H30">
            <v>41293</v>
          </cell>
          <cell r="I30" t="str">
            <v xml:space="preserve"> PR</v>
          </cell>
          <cell r="J30">
            <v>1845</v>
          </cell>
          <cell r="K30">
            <v>1700</v>
          </cell>
          <cell r="L30" t="str">
            <v>None</v>
          </cell>
          <cell r="M30">
            <v>7122</v>
          </cell>
          <cell r="N30">
            <v>900</v>
          </cell>
        </row>
        <row r="31">
          <cell r="C31" t="str">
            <v>05-123-21439</v>
          </cell>
          <cell r="D31" t="str">
            <v>POWERS 23-22</v>
          </cell>
          <cell r="E31" t="str">
            <v>POWERS 2-22HZ PAD</v>
          </cell>
          <cell r="F31">
            <v>693</v>
          </cell>
          <cell r="G31" t="str">
            <v>KERR MCGEE OIL &amp; GAS ONSHORE LP</v>
          </cell>
          <cell r="H31">
            <v>37746</v>
          </cell>
          <cell r="I31" t="str">
            <v>PR</v>
          </cell>
          <cell r="J31">
            <v>849</v>
          </cell>
          <cell r="K31">
            <v>800</v>
          </cell>
          <cell r="L31" t="str">
            <v>None</v>
          </cell>
          <cell r="M31">
            <v>6901</v>
          </cell>
          <cell r="N31">
            <v>6230</v>
          </cell>
        </row>
        <row r="32">
          <cell r="C32" t="str">
            <v>05-123-30395</v>
          </cell>
          <cell r="D32" t="str">
            <v>WEICHEL 19-14</v>
          </cell>
          <cell r="E32" t="str">
            <v>POWERS 2-22HZ PAD</v>
          </cell>
          <cell r="F32">
            <v>700</v>
          </cell>
          <cell r="G32" t="str">
            <v>KERR MCGEE OIL &amp; GAS ONSHORE LP</v>
          </cell>
          <cell r="H32">
            <v>39987</v>
          </cell>
          <cell r="I32" t="str">
            <v>PR</v>
          </cell>
          <cell r="J32" t="str">
            <v>863</v>
          </cell>
          <cell r="K32" t="str">
            <v>725</v>
          </cell>
          <cell r="L32" t="str">
            <v>NO</v>
          </cell>
          <cell r="M32" t="str">
            <v>6966.11</v>
          </cell>
          <cell r="N32" t="str">
            <v>1100</v>
          </cell>
        </row>
        <row r="33">
          <cell r="C33" t="str">
            <v>05-123-36358</v>
          </cell>
          <cell r="D33" t="str">
            <v>POWERS 3N-27HZ</v>
          </cell>
          <cell r="E33" t="str">
            <v>POWERS 2-22HZ PAD</v>
          </cell>
          <cell r="F33">
            <v>801</v>
          </cell>
          <cell r="G33" t="str">
            <v>KERR MCGEE OIL &amp; GAS ONSHORE LP</v>
          </cell>
          <cell r="H33">
            <v>41315</v>
          </cell>
          <cell r="I33" t="str">
            <v xml:space="preserve"> PR</v>
          </cell>
          <cell r="J33">
            <v>1845</v>
          </cell>
          <cell r="K33">
            <v>1700</v>
          </cell>
          <cell r="L33" t="str">
            <v>None</v>
          </cell>
          <cell r="M33">
            <v>7261</v>
          </cell>
          <cell r="N33">
            <v>190</v>
          </cell>
        </row>
        <row r="34">
          <cell r="C34" t="str">
            <v>05-123-35759</v>
          </cell>
          <cell r="D34" t="str">
            <v>THOMASON 14N-15HZ</v>
          </cell>
          <cell r="E34" t="str">
            <v>POWERS 2-22HZ PAD</v>
          </cell>
          <cell r="F34">
            <v>828</v>
          </cell>
          <cell r="G34" t="str">
            <v>KERR MCGEE OIL &amp; GAS ONSHORE LP</v>
          </cell>
          <cell r="H34">
            <v>41173</v>
          </cell>
          <cell r="I34" t="str">
            <v>PR</v>
          </cell>
          <cell r="J34">
            <v>809</v>
          </cell>
          <cell r="K34">
            <v>725</v>
          </cell>
          <cell r="L34" t="str">
            <v>None</v>
          </cell>
          <cell r="M34">
            <v>7009</v>
          </cell>
          <cell r="N34">
            <v>800</v>
          </cell>
        </row>
        <row r="35">
          <cell r="C35" t="str">
            <v>05-123-32738</v>
          </cell>
          <cell r="D35" t="str">
            <v>RICKS 23-15</v>
          </cell>
          <cell r="E35" t="str">
            <v>POWERS 2-22HZ PAD</v>
          </cell>
          <cell r="F35">
            <v>855</v>
          </cell>
          <cell r="G35" t="str">
            <v>KERR MCGEE OIL &amp; GAS ONSHORE LP</v>
          </cell>
          <cell r="H35">
            <v>40772</v>
          </cell>
          <cell r="I35" t="str">
            <v>PR</v>
          </cell>
          <cell r="J35">
            <v>930</v>
          </cell>
          <cell r="K35">
            <v>720</v>
          </cell>
          <cell r="L35" t="str">
            <v>None</v>
          </cell>
          <cell r="M35" t="str">
            <v>7357</v>
          </cell>
          <cell r="N35">
            <v>750</v>
          </cell>
          <cell r="O35" t="str">
            <v>DV tool at 7921</v>
          </cell>
        </row>
        <row r="36">
          <cell r="C36" t="str">
            <v>05-123-26980</v>
          </cell>
          <cell r="D36" t="str">
            <v>ROBERT POWERS X 22-14</v>
          </cell>
          <cell r="E36" t="str">
            <v>POWERS 2-22HZ PAD</v>
          </cell>
          <cell r="F36">
            <v>862</v>
          </cell>
          <cell r="G36" t="str">
            <v>KERR MCGEE OIL &amp; GAS ONSHORE LP</v>
          </cell>
          <cell r="H36">
            <v>39679</v>
          </cell>
          <cell r="I36" t="str">
            <v>PR</v>
          </cell>
          <cell r="J36">
            <v>948</v>
          </cell>
          <cell r="K36">
            <v>800</v>
          </cell>
          <cell r="L36" t="str">
            <v>None</v>
          </cell>
          <cell r="M36">
            <v>6920</v>
          </cell>
          <cell r="N36">
            <v>950</v>
          </cell>
        </row>
        <row r="37">
          <cell r="C37" t="str">
            <v>05-123-26971</v>
          </cell>
          <cell r="D37" t="str">
            <v>ROBERT POWERS X 22-6</v>
          </cell>
          <cell r="E37" t="str">
            <v>POWERS 2-22HZ PAD</v>
          </cell>
          <cell r="F37">
            <v>897</v>
          </cell>
          <cell r="G37" t="str">
            <v>KERR MCGEE OIL &amp; GAS ONSHORE LP</v>
          </cell>
          <cell r="H37">
            <v>39670</v>
          </cell>
          <cell r="I37" t="str">
            <v>PR</v>
          </cell>
          <cell r="J37">
            <v>943</v>
          </cell>
          <cell r="K37">
            <v>720</v>
          </cell>
          <cell r="L37" t="str">
            <v>None</v>
          </cell>
          <cell r="M37">
            <v>6862</v>
          </cell>
          <cell r="N37">
            <v>3200</v>
          </cell>
        </row>
        <row r="38">
          <cell r="C38" t="str">
            <v>05-123-30404</v>
          </cell>
          <cell r="D38" t="str">
            <v>WEICHEL 33-14</v>
          </cell>
          <cell r="E38" t="str">
            <v>POWERS 2-22HZ PAD</v>
          </cell>
          <cell r="F38">
            <v>909</v>
          </cell>
          <cell r="G38" t="str">
            <v>KERR MCGEE OIL &amp; GAS ONSHORE LP</v>
          </cell>
          <cell r="H38">
            <v>39990</v>
          </cell>
          <cell r="I38" t="str">
            <v>PR</v>
          </cell>
          <cell r="J38">
            <v>858</v>
          </cell>
          <cell r="K38">
            <v>725</v>
          </cell>
          <cell r="L38" t="str">
            <v>None</v>
          </cell>
          <cell r="M38" t="str">
            <v>6964</v>
          </cell>
          <cell r="N38">
            <v>580</v>
          </cell>
        </row>
        <row r="39">
          <cell r="C39" t="str">
            <v>05-123-16236</v>
          </cell>
          <cell r="D39" t="str">
            <v>BOLET RED X 15-4D</v>
          </cell>
          <cell r="E39" t="str">
            <v>POWERS 2-22HZ PAD</v>
          </cell>
          <cell r="F39">
            <v>916</v>
          </cell>
          <cell r="G39" t="str">
            <v>KERR MCGEE OIL &amp; GAS ONSHORE LP</v>
          </cell>
          <cell r="H39">
            <v>33957</v>
          </cell>
          <cell r="I39" t="str">
            <v>PR</v>
          </cell>
          <cell r="J39">
            <v>786</v>
          </cell>
          <cell r="K39">
            <v>725</v>
          </cell>
          <cell r="L39" t="str">
            <v>None</v>
          </cell>
          <cell r="M39">
            <v>6881.46</v>
          </cell>
          <cell r="N39">
            <v>6400</v>
          </cell>
          <cell r="O39" t="str">
            <v>DV tool or Sleeve at 4835' w/ cement from 4900 to 4060</v>
          </cell>
        </row>
        <row r="40">
          <cell r="C40" t="str">
            <v>05-123-22261</v>
          </cell>
          <cell r="D40" t="str">
            <v>POWERS 21-27</v>
          </cell>
          <cell r="E40" t="str">
            <v>POWERS 2-22HZ PAD</v>
          </cell>
          <cell r="F40">
            <v>967</v>
          </cell>
          <cell r="G40" t="str">
            <v>KERR MCGEE OIL &amp; GAS ONSHORE LP</v>
          </cell>
          <cell r="H40">
            <v>38216</v>
          </cell>
          <cell r="I40" t="str">
            <v xml:space="preserve"> PR</v>
          </cell>
          <cell r="J40">
            <v>920</v>
          </cell>
          <cell r="K40">
            <v>800</v>
          </cell>
          <cell r="L40" t="str">
            <v>None</v>
          </cell>
          <cell r="M40">
            <v>6968</v>
          </cell>
          <cell r="N40">
            <v>6968</v>
          </cell>
        </row>
        <row r="41">
          <cell r="C41" t="str">
            <v>05-123-21890</v>
          </cell>
          <cell r="D41" t="str">
            <v>RICKS 14-15</v>
          </cell>
          <cell r="E41" t="str">
            <v>POWERS 2-22HZ PAD</v>
          </cell>
          <cell r="F41">
            <v>988</v>
          </cell>
          <cell r="G41" t="str">
            <v>KERR MCGEE OIL &amp; GAS ONSHORE LP</v>
          </cell>
          <cell r="H41">
            <v>37988</v>
          </cell>
          <cell r="I41" t="str">
            <v>PR</v>
          </cell>
          <cell r="J41">
            <v>851</v>
          </cell>
          <cell r="K41">
            <v>725</v>
          </cell>
          <cell r="L41" t="str">
            <v>None</v>
          </cell>
          <cell r="M41" t="str">
            <v>6956</v>
          </cell>
          <cell r="N41">
            <v>3750</v>
          </cell>
        </row>
        <row r="42">
          <cell r="C42" t="str">
            <v>05-123-26837</v>
          </cell>
          <cell r="D42" t="str">
            <v>ROBERT POWERS USX X 27-18</v>
          </cell>
          <cell r="E42" t="str">
            <v>POWERS 2-22HZ PAD</v>
          </cell>
          <cell r="F42">
            <v>1055</v>
          </cell>
          <cell r="G42" t="str">
            <v>KERR MCGEE OIL &amp; GAS ONSHORE LP</v>
          </cell>
          <cell r="H42">
            <v>39622</v>
          </cell>
          <cell r="I42" t="str">
            <v xml:space="preserve"> PR</v>
          </cell>
          <cell r="J42">
            <v>984</v>
          </cell>
          <cell r="K42">
            <v>800</v>
          </cell>
          <cell r="L42" t="str">
            <v>None</v>
          </cell>
          <cell r="M42">
            <v>6944</v>
          </cell>
          <cell r="N42">
            <v>6944</v>
          </cell>
        </row>
        <row r="43">
          <cell r="C43" t="str">
            <v>05-123-08159</v>
          </cell>
          <cell r="D43" t="str">
            <v>POWERS USX X 27-7</v>
          </cell>
          <cell r="E43" t="str">
            <v>POWERS 2-22HZ PAD</v>
          </cell>
          <cell r="F43">
            <v>1229</v>
          </cell>
          <cell r="G43" t="str">
            <v>KERR MCGEE OIL &amp; GAS ONSHORE LP</v>
          </cell>
          <cell r="H43">
            <v>27311</v>
          </cell>
          <cell r="I43" t="str">
            <v xml:space="preserve"> PR</v>
          </cell>
          <cell r="J43">
            <v>210</v>
          </cell>
          <cell r="K43">
            <v>200</v>
          </cell>
          <cell r="L43" t="str">
            <v>DV tool @ 750'</v>
          </cell>
          <cell r="M43">
            <v>6930</v>
          </cell>
          <cell r="N43">
            <v>6930</v>
          </cell>
          <cell r="O43" t="str">
            <v>holes found in csg at 1398-1459. pump through pkr @ 1193 w/ 50 sx cmt. Tested good.</v>
          </cell>
        </row>
        <row r="44">
          <cell r="C44" t="str">
            <v>05-123-35761</v>
          </cell>
          <cell r="D44" t="str">
            <v>THOMASON 35C-15HZX</v>
          </cell>
          <cell r="E44" t="str">
            <v>POWERS 2-22HZ PAD</v>
          </cell>
          <cell r="F44">
            <v>1257</v>
          </cell>
          <cell r="G44" t="str">
            <v>KERR MCGEE OIL &amp; GAS ONSHORE LP</v>
          </cell>
          <cell r="H44">
            <v>41097</v>
          </cell>
          <cell r="I44" t="str">
            <v>PR</v>
          </cell>
          <cell r="J44">
            <v>802</v>
          </cell>
          <cell r="K44">
            <v>725</v>
          </cell>
          <cell r="L44" t="str">
            <v>None</v>
          </cell>
          <cell r="M44">
            <v>6936</v>
          </cell>
          <cell r="N44">
            <v>270</v>
          </cell>
        </row>
        <row r="45">
          <cell r="C45" t="str">
            <v>05-123-36357</v>
          </cell>
          <cell r="D45" t="str">
            <v>POWERS 29C-27HZ</v>
          </cell>
          <cell r="E45" t="str">
            <v>POWERS 2-22HZ PAD</v>
          </cell>
          <cell r="F45">
            <v>1340</v>
          </cell>
          <cell r="G45" t="str">
            <v>KERR MCGEE OIL &amp; GAS ONSHORE LP</v>
          </cell>
          <cell r="H45">
            <v>41335</v>
          </cell>
          <cell r="I45" t="str">
            <v xml:space="preserve"> PR</v>
          </cell>
          <cell r="J45">
            <v>1857</v>
          </cell>
          <cell r="K45">
            <v>1700</v>
          </cell>
          <cell r="L45" t="str">
            <v>None</v>
          </cell>
          <cell r="M45">
            <v>6998</v>
          </cell>
          <cell r="N45">
            <v>50</v>
          </cell>
        </row>
        <row r="46">
          <cell r="C46" t="str">
            <v>05-123-24862</v>
          </cell>
          <cell r="D46" t="str">
            <v>Powers USX X 28-08</v>
          </cell>
          <cell r="E46" t="str">
            <v>POWERS 2-22HZ PAD</v>
          </cell>
          <cell r="F46">
            <v>1451</v>
          </cell>
          <cell r="G46" t="str">
            <v>KERR MCGEE OIL &amp; GAS ONSHORE LP</v>
          </cell>
          <cell r="H46">
            <v>39179</v>
          </cell>
          <cell r="I46" t="str">
            <v xml:space="preserve"> PR</v>
          </cell>
          <cell r="J46">
            <v>961</v>
          </cell>
          <cell r="K46">
            <v>200</v>
          </cell>
          <cell r="L46" t="str">
            <v>None</v>
          </cell>
          <cell r="M46">
            <v>6989.61</v>
          </cell>
          <cell r="N46">
            <v>6989.61</v>
          </cell>
          <cell r="O46" t="str">
            <v>DV tool @ 5464' TOC is 3410</v>
          </cell>
        </row>
        <row r="47">
          <cell r="C47" t="str">
            <v>05-123-36359</v>
          </cell>
          <cell r="D47" t="str">
            <v>POWERS 29N-27HZ</v>
          </cell>
          <cell r="E47" t="str">
            <v>POWERS 2-22HZ PAD</v>
          </cell>
          <cell r="F47">
            <v>1454</v>
          </cell>
          <cell r="G47" t="str">
            <v>KERR MCGEE OIL &amp; GAS ONSHORE LP</v>
          </cell>
          <cell r="H47">
            <v>41325</v>
          </cell>
          <cell r="I47" t="str">
            <v xml:space="preserve"> PR</v>
          </cell>
          <cell r="J47">
            <v>1858</v>
          </cell>
          <cell r="K47">
            <v>1700</v>
          </cell>
          <cell r="L47" t="str">
            <v>None</v>
          </cell>
          <cell r="M47">
            <v>7130</v>
          </cell>
          <cell r="N47">
            <v>200</v>
          </cell>
        </row>
        <row r="48">
          <cell r="C48" t="str">
            <v>05-123-16781</v>
          </cell>
          <cell r="D48" t="str">
            <v>BOLET RED X 15-10</v>
          </cell>
          <cell r="E48" t="str">
            <v>POWERS 2-22HZ PAD</v>
          </cell>
          <cell r="F48">
            <v>1457</v>
          </cell>
          <cell r="G48" t="str">
            <v>KERR MCGEE OIL &amp; GAS ONSHORE LP</v>
          </cell>
          <cell r="H48">
            <v>34028</v>
          </cell>
          <cell r="I48" t="str">
            <v>PA</v>
          </cell>
          <cell r="J48">
            <v>820</v>
          </cell>
          <cell r="K48">
            <v>725</v>
          </cell>
          <cell r="L48" t="str">
            <v>1.66" remedial cement job.</v>
          </cell>
          <cell r="M48">
            <v>6866</v>
          </cell>
          <cell r="N48">
            <v>6240</v>
          </cell>
          <cell r="O48" t="str">
            <v>P&amp;A completed in 2015</v>
          </cell>
        </row>
        <row r="49">
          <cell r="C49" t="str">
            <v>05-123-30405</v>
          </cell>
          <cell r="D49" t="str">
            <v>WEICHEL 35-14</v>
          </cell>
          <cell r="E49" t="str">
            <v>POWERS 2-22HZ PAD</v>
          </cell>
          <cell r="F49">
            <v>1478</v>
          </cell>
          <cell r="G49" t="str">
            <v>KERR MCGEE OIL &amp; GAS ONSHORE LP</v>
          </cell>
          <cell r="H49">
            <v>39979</v>
          </cell>
          <cell r="I49" t="str">
            <v>PR</v>
          </cell>
          <cell r="J49" t="str">
            <v>865</v>
          </cell>
          <cell r="K49" t="str">
            <v>725</v>
          </cell>
          <cell r="L49" t="str">
            <v>NO</v>
          </cell>
          <cell r="M49" t="str">
            <v>6965.17</v>
          </cell>
          <cell r="N49" t="str">
            <v>890</v>
          </cell>
        </row>
        <row r="50">
          <cell r="C50" t="str">
            <v>05-123-19573</v>
          </cell>
          <cell r="D50" t="str">
            <v>HSR-WEICHEL 13-14</v>
          </cell>
          <cell r="E50" t="str">
            <v>POWERS 2-22HZ PAD</v>
          </cell>
          <cell r="F50">
            <v>1515</v>
          </cell>
          <cell r="G50" t="str">
            <v>KERR MCGEE OIL &amp; GAS ONSHORE LP</v>
          </cell>
          <cell r="H50">
            <v>35867</v>
          </cell>
          <cell r="I50" t="str">
            <v>PR</v>
          </cell>
          <cell r="J50">
            <v>870</v>
          </cell>
          <cell r="K50">
            <v>725</v>
          </cell>
          <cell r="L50" t="str">
            <v>DV tool @ 5005'</v>
          </cell>
          <cell r="M50" t="str">
            <v>6851.51</v>
          </cell>
          <cell r="N50">
            <v>601.51000000000022</v>
          </cell>
          <cell r="O50" t="str">
            <v>Additional cmt from 5005' - 3925'</v>
          </cell>
        </row>
        <row r="51">
          <cell r="C51" t="str">
            <v>05-123-07857</v>
          </cell>
          <cell r="D51" t="str">
            <v>UPRR 62 PAN AM E 1</v>
          </cell>
          <cell r="E51" t="str">
            <v>POWERS 2-22HZ PAD</v>
          </cell>
          <cell r="F51">
            <v>1572</v>
          </cell>
          <cell r="G51" t="str">
            <v>KERR MCGEE OIL &amp; GAS ONSHORE LP</v>
          </cell>
          <cell r="H51">
            <v>26926</v>
          </cell>
          <cell r="I51" t="str">
            <v xml:space="preserve"> PA</v>
          </cell>
          <cell r="J51" t="str">
            <v>211</v>
          </cell>
          <cell r="K51" t="str">
            <v>200</v>
          </cell>
          <cell r="L51" t="str">
            <v>DV tool at 738</v>
          </cell>
          <cell r="M51" t="str">
            <v>6884</v>
          </cell>
          <cell r="N51" t="str">
            <v>356</v>
          </cell>
          <cell r="O51" t="str">
            <v>P&amp;A completed in 2013</v>
          </cell>
        </row>
        <row r="52">
          <cell r="C52" t="str">
            <v>05-123-26897</v>
          </cell>
          <cell r="D52" t="str">
            <v>ROBERT POWERS USX X 27-29</v>
          </cell>
          <cell r="E52" t="str">
            <v>POWERS 2-22HZ PAD</v>
          </cell>
          <cell r="F52">
            <v>1590</v>
          </cell>
          <cell r="G52" t="str">
            <v>KERR MCGEE OIL &amp; GAS ONSHORE LP</v>
          </cell>
          <cell r="H52">
            <v>39649</v>
          </cell>
          <cell r="I52" t="str">
            <v>PR</v>
          </cell>
          <cell r="J52">
            <v>972</v>
          </cell>
          <cell r="K52">
            <v>1770</v>
          </cell>
          <cell r="L52" t="str">
            <v>None</v>
          </cell>
          <cell r="M52">
            <v>6974</v>
          </cell>
          <cell r="N52">
            <v>6974</v>
          </cell>
        </row>
        <row r="53">
          <cell r="C53" t="str">
            <v>05-123-35757</v>
          </cell>
          <cell r="D53" t="str">
            <v>THOMASON 35N-15HZ</v>
          </cell>
          <cell r="E53" t="str">
            <v>POWERS 2-22HZ PAD</v>
          </cell>
          <cell r="F53">
            <v>1616</v>
          </cell>
          <cell r="G53" t="str">
            <v>KERR MCGEE OIL &amp; GAS ONSHORE LP</v>
          </cell>
          <cell r="H53">
            <v>41120</v>
          </cell>
          <cell r="I53" t="str">
            <v>PR</v>
          </cell>
          <cell r="J53">
            <v>804</v>
          </cell>
          <cell r="K53">
            <v>725</v>
          </cell>
          <cell r="L53" t="str">
            <v>None</v>
          </cell>
          <cell r="M53">
            <v>6935</v>
          </cell>
          <cell r="N53">
            <v>900</v>
          </cell>
        </row>
        <row r="54">
          <cell r="C54" t="str">
            <v>05-123-09794</v>
          </cell>
          <cell r="D54" t="str">
            <v>MARGARET EICHTHALER 2</v>
          </cell>
          <cell r="E54" t="str">
            <v>POWERS 2-22HZ PAD</v>
          </cell>
          <cell r="F54">
            <v>1646</v>
          </cell>
          <cell r="G54" t="str">
            <v>KERR MCGEE OIL &amp; GAS ONSHORE LP</v>
          </cell>
          <cell r="H54">
            <v>29141</v>
          </cell>
          <cell r="I54" t="str">
            <v xml:space="preserve"> PR</v>
          </cell>
          <cell r="J54">
            <v>292</v>
          </cell>
          <cell r="K54" t="str">
            <v>200</v>
          </cell>
          <cell r="L54" t="str">
            <v>DV tool at 790</v>
          </cell>
          <cell r="M54" t="str">
            <v>6890</v>
          </cell>
          <cell r="N54" t="str">
            <v>6150</v>
          </cell>
          <cell r="O54" t="str">
            <v>Additional cmt from 850' - 620'</v>
          </cell>
        </row>
        <row r="55">
          <cell r="C55" t="str">
            <v>05-123-20141</v>
          </cell>
          <cell r="D55" t="str">
            <v>BOLET RED X 15-10 JI</v>
          </cell>
          <cell r="E55" t="str">
            <v>POWERS 2-22HZ PAD</v>
          </cell>
          <cell r="F55">
            <v>1679</v>
          </cell>
          <cell r="G55" t="str">
            <v>KERR MCGEE OIL &amp; GAS ONSHORE LP</v>
          </cell>
          <cell r="H55">
            <v>36908</v>
          </cell>
          <cell r="I55" t="str">
            <v>PA</v>
          </cell>
          <cell r="J55">
            <v>807</v>
          </cell>
          <cell r="K55">
            <v>725</v>
          </cell>
          <cell r="L55" t="str">
            <v>None</v>
          </cell>
          <cell r="M55">
            <v>6860</v>
          </cell>
          <cell r="N55">
            <v>6450</v>
          </cell>
          <cell r="O55" t="str">
            <v>P&amp;A completed in 2013</v>
          </cell>
        </row>
        <row r="56">
          <cell r="C56" t="str">
            <v>05-123-09960</v>
          </cell>
          <cell r="D56" t="str">
            <v>UPRR 62 PAN AM UNIT I 2</v>
          </cell>
          <cell r="E56" t="str">
            <v>POWERS 2-22HZ PAD</v>
          </cell>
          <cell r="F56">
            <v>1710</v>
          </cell>
          <cell r="G56" t="str">
            <v>KERR MCGEE OIL &amp; GAS ONSHORE LP</v>
          </cell>
          <cell r="H56">
            <v>29362</v>
          </cell>
          <cell r="I56" t="str">
            <v xml:space="preserve"> PR</v>
          </cell>
          <cell r="J56" t="str">
            <v>666</v>
          </cell>
          <cell r="K56" t="str">
            <v>200</v>
          </cell>
          <cell r="L56" t="str">
            <v>NO</v>
          </cell>
          <cell r="M56" t="str">
            <v>6940</v>
          </cell>
          <cell r="N56" t="str">
            <v>6840</v>
          </cell>
        </row>
        <row r="57">
          <cell r="C57" t="str">
            <v>05-123-32741</v>
          </cell>
          <cell r="D57" t="str">
            <v>RICKS 35-15</v>
          </cell>
          <cell r="E57" t="str">
            <v>POWERS 2-22HZ PAD</v>
          </cell>
          <cell r="F57">
            <v>1719</v>
          </cell>
          <cell r="G57" t="str">
            <v>KERR MCGEE OIL &amp; GAS ONSHORE LP</v>
          </cell>
          <cell r="H57">
            <v>40778</v>
          </cell>
          <cell r="I57" t="str">
            <v>PR</v>
          </cell>
          <cell r="J57">
            <v>939</v>
          </cell>
          <cell r="K57">
            <v>720</v>
          </cell>
          <cell r="L57" t="str">
            <v>None</v>
          </cell>
          <cell r="M57" t="str">
            <v>6910</v>
          </cell>
          <cell r="N57">
            <v>750</v>
          </cell>
          <cell r="O57" t="str">
            <v>DV tool at 7599'</v>
          </cell>
        </row>
        <row r="58">
          <cell r="C58" t="str">
            <v>05-123-32742</v>
          </cell>
          <cell r="D58" t="str">
            <v>RICKS 11-15</v>
          </cell>
          <cell r="E58" t="str">
            <v>POWERS 2-22HZ PAD</v>
          </cell>
          <cell r="F58">
            <v>1826</v>
          </cell>
          <cell r="G58" t="str">
            <v>KERR MCGEE OIL &amp; GAS ONSHORE LP</v>
          </cell>
          <cell r="H58">
            <v>40769</v>
          </cell>
          <cell r="I58" t="str">
            <v>PR</v>
          </cell>
          <cell r="J58">
            <v>921</v>
          </cell>
          <cell r="K58">
            <v>720</v>
          </cell>
          <cell r="L58" t="str">
            <v>None</v>
          </cell>
          <cell r="M58" t="str">
            <v>7423</v>
          </cell>
          <cell r="N58">
            <v>650</v>
          </cell>
          <cell r="O58" t="str">
            <v>DV tool at 7957'</v>
          </cell>
        </row>
        <row r="59">
          <cell r="C59" t="str">
            <v>05-123-36362</v>
          </cell>
          <cell r="D59" t="str">
            <v>POWERS 4C-27HZ</v>
          </cell>
          <cell r="E59" t="str">
            <v>POWERS 2-22HZ PAD</v>
          </cell>
          <cell r="F59">
            <v>1855</v>
          </cell>
          <cell r="G59" t="str">
            <v>KERR MCGEE OIL &amp; GAS ONSHORE LP</v>
          </cell>
          <cell r="H59">
            <v>41306</v>
          </cell>
          <cell r="I59" t="str">
            <v>PR</v>
          </cell>
          <cell r="J59">
            <v>1845</v>
          </cell>
          <cell r="K59">
            <v>675</v>
          </cell>
          <cell r="L59" t="str">
            <v>None</v>
          </cell>
          <cell r="M59">
            <v>7084</v>
          </cell>
          <cell r="N59">
            <v>450</v>
          </cell>
        </row>
        <row r="60">
          <cell r="C60" t="str">
            <v>05-123-14383</v>
          </cell>
          <cell r="D60" t="str">
            <v>ROBERT POWERS USX X 27-19</v>
          </cell>
          <cell r="E60" t="str">
            <v>POWERS 2-22HZ PAD</v>
          </cell>
          <cell r="F60">
            <v>1902</v>
          </cell>
          <cell r="G60" t="str">
            <v>KERR MCGEE OIL &amp; GAS ONSHORE LP</v>
          </cell>
          <cell r="H60">
            <v>32749</v>
          </cell>
          <cell r="I60" t="str">
            <v>PR</v>
          </cell>
          <cell r="J60">
            <v>292</v>
          </cell>
          <cell r="K60">
            <v>800</v>
          </cell>
          <cell r="L60" t="str">
            <v>None</v>
          </cell>
          <cell r="M60">
            <v>6958</v>
          </cell>
          <cell r="N60" t="str">
            <v>na</v>
          </cell>
          <cell r="O60" t="str">
            <v>Couldn't find CBL or a wellfile. Couldn't find NB top, used Powers 11-27 05-123-22240 offset for NB top</v>
          </cell>
        </row>
        <row r="61">
          <cell r="C61" t="str">
            <v>05-123-21539</v>
          </cell>
          <cell r="D61" t="str">
            <v>POWERS 22-27</v>
          </cell>
          <cell r="E61" t="str">
            <v>POWERS 2-22HZ PAD</v>
          </cell>
          <cell r="F61">
            <v>1922</v>
          </cell>
          <cell r="G61" t="str">
            <v>KERR MCGEE OIL &amp; GAS ONSHORE LP</v>
          </cell>
          <cell r="H61">
            <v>38116</v>
          </cell>
          <cell r="I61" t="str">
            <v xml:space="preserve"> PR</v>
          </cell>
          <cell r="J61">
            <v>928</v>
          </cell>
          <cell r="K61">
            <v>800</v>
          </cell>
          <cell r="L61" t="str">
            <v>None</v>
          </cell>
          <cell r="M61">
            <v>6938.64</v>
          </cell>
          <cell r="N61">
            <v>6938.64</v>
          </cell>
        </row>
        <row r="62">
          <cell r="C62" t="str">
            <v>05-123-35949</v>
          </cell>
          <cell r="D62" t="str">
            <v>HUDSON 14C-35HZ</v>
          </cell>
          <cell r="E62" t="str">
            <v>POWERS 2-22HZ PAD</v>
          </cell>
          <cell r="F62">
            <v>1925</v>
          </cell>
          <cell r="G62" t="str">
            <v>KERR MCGEE OIL &amp; GAS ONSHORE LP</v>
          </cell>
          <cell r="H62">
            <v>41311</v>
          </cell>
          <cell r="I62" t="str">
            <v xml:space="preserve"> PA</v>
          </cell>
          <cell r="J62" t="str">
            <v>1300</v>
          </cell>
          <cell r="K62" t="str">
            <v>200</v>
          </cell>
          <cell r="L62" t="str">
            <v>NO</v>
          </cell>
          <cell r="M62" t="str">
            <v>NA</v>
          </cell>
          <cell r="N62" t="str">
            <v>NA</v>
          </cell>
          <cell r="O62" t="str">
            <v>Only Surface Drilled.  Surface P&amp;A'd</v>
          </cell>
        </row>
        <row r="63">
          <cell r="C63" t="str">
            <v>05-123-07336</v>
          </cell>
          <cell r="D63" t="str">
            <v>POWERS 14-22</v>
          </cell>
          <cell r="E63" t="str">
            <v>POWERS 2-22HZ PAD</v>
          </cell>
          <cell r="F63">
            <v>1933</v>
          </cell>
          <cell r="G63" t="str">
            <v>KERR MCGEE OIL &amp; GAS ONSHORE LP</v>
          </cell>
          <cell r="H63">
            <v>26149</v>
          </cell>
          <cell r="I63" t="str">
            <v>PR</v>
          </cell>
          <cell r="J63">
            <v>496</v>
          </cell>
          <cell r="K63">
            <v>800</v>
          </cell>
          <cell r="L63" t="str">
            <v>Has sqz holes at 850 and cmt from 1350 to 380</v>
          </cell>
          <cell r="M63">
            <v>6978</v>
          </cell>
          <cell r="N63">
            <v>6150</v>
          </cell>
          <cell r="O63" t="str">
            <v>Has a sqz to cover CD/NB. Log in Log Delivery Solution</v>
          </cell>
        </row>
        <row r="64">
          <cell r="C64" t="str">
            <v>05-123-23391</v>
          </cell>
          <cell r="D64" t="str">
            <v>WEICHEL 12-14</v>
          </cell>
          <cell r="E64" t="str">
            <v>POWERS 2-22HZ PAD</v>
          </cell>
          <cell r="F64">
            <v>1954</v>
          </cell>
          <cell r="G64" t="str">
            <v>KERR MCGEE OIL &amp; GAS ONSHORE LP</v>
          </cell>
          <cell r="H64">
            <v>38750</v>
          </cell>
          <cell r="I64" t="str">
            <v>PR</v>
          </cell>
          <cell r="J64">
            <v>942</v>
          </cell>
          <cell r="K64">
            <v>725</v>
          </cell>
          <cell r="L64" t="str">
            <v>None</v>
          </cell>
          <cell r="M64" t="str">
            <v>6846</v>
          </cell>
          <cell r="N64">
            <v>6160</v>
          </cell>
          <cell r="O64" t="str">
            <v>DV tool at 4860' w/ cement up to 3770</v>
          </cell>
        </row>
      </sheetData>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 Blank"/>
      <sheetName val="List of Wells - Example"/>
      <sheetName val="Instructions"/>
      <sheetName val="Sheet1"/>
      <sheetName val="Sheet2"/>
    </sheetNames>
    <sheetDataSet>
      <sheetData sheetId="0"/>
      <sheetData sheetId="1"/>
      <sheetData sheetId="2"/>
      <sheetData sheetId="3">
        <row r="2">
          <cell r="A2" t="str">
            <v>05-123-35946</v>
          </cell>
          <cell r="B2" t="str">
            <v xml:space="preserve"> 13C-35HZ HUDSON</v>
          </cell>
          <cell r="C2" t="str">
            <v xml:space="preserve"> GE POWERS 4N-26HZ</v>
          </cell>
          <cell r="D2">
            <v>21</v>
          </cell>
          <cell r="E2" t="str">
            <v xml:space="preserve"> KERR MCGEE OIL &amp; GAS ONSHORE LP</v>
          </cell>
          <cell r="F2" t="str">
            <v>1/11/2013</v>
          </cell>
          <cell r="G2" t="str">
            <v xml:space="preserve"> PR</v>
          </cell>
          <cell r="H2" t="str">
            <v>1323</v>
          </cell>
          <cell r="I2" t="str">
            <v>200</v>
          </cell>
          <cell r="J2" t="str">
            <v>NO</v>
          </cell>
          <cell r="K2" t="str">
            <v>6940</v>
          </cell>
          <cell r="L2" t="str">
            <v>1215</v>
          </cell>
          <cell r="M2">
            <v>0</v>
          </cell>
        </row>
        <row r="3">
          <cell r="A3" t="str">
            <v>05-123-07857</v>
          </cell>
          <cell r="B3" t="str">
            <v xml:space="preserve"> 1 UPRR 62 PAN AM E</v>
          </cell>
          <cell r="C3" t="str">
            <v xml:space="preserve"> GE POWERS 3N-26HZ</v>
          </cell>
          <cell r="D3">
            <v>51</v>
          </cell>
          <cell r="E3" t="str">
            <v xml:space="preserve"> KERR MCGEE OIL &amp; GAS ONSHORE LP</v>
          </cell>
          <cell r="F3" t="str">
            <v>9/19/1973</v>
          </cell>
          <cell r="G3" t="str">
            <v xml:space="preserve"> PA</v>
          </cell>
          <cell r="H3" t="str">
            <v>211</v>
          </cell>
          <cell r="I3" t="str">
            <v>200</v>
          </cell>
          <cell r="J3" t="str">
            <v>DV tool at 738</v>
          </cell>
          <cell r="K3" t="str">
            <v>6884</v>
          </cell>
          <cell r="L3" t="str">
            <v>356</v>
          </cell>
          <cell r="M3" t="str">
            <v>P&amp;A completed in 2013</v>
          </cell>
        </row>
        <row r="4">
          <cell r="A4" t="str">
            <v>05-123-35951</v>
          </cell>
          <cell r="B4" t="str">
            <v xml:space="preserve"> 14N-35HZ HUDSON</v>
          </cell>
          <cell r="C4" t="str">
            <v xml:space="preserve"> GE POWERS 3C-26HZ</v>
          </cell>
          <cell r="D4">
            <v>77</v>
          </cell>
          <cell r="E4" t="str">
            <v xml:space="preserve"> KERR MCGEE OIL &amp; GAS ONSHORE LP</v>
          </cell>
          <cell r="F4" t="str">
            <v>2/5/2013</v>
          </cell>
          <cell r="G4" t="str">
            <v xml:space="preserve"> PR</v>
          </cell>
          <cell r="H4" t="str">
            <v>1336</v>
          </cell>
          <cell r="I4" t="str">
            <v>200</v>
          </cell>
          <cell r="J4" t="str">
            <v>NO</v>
          </cell>
          <cell r="K4" t="str">
            <v>7017</v>
          </cell>
          <cell r="L4" t="str">
            <v>1072</v>
          </cell>
          <cell r="M4">
            <v>0</v>
          </cell>
        </row>
        <row r="5">
          <cell r="A5" t="str">
            <v>05-123-35949</v>
          </cell>
          <cell r="B5" t="str">
            <v xml:space="preserve"> 14C-35HZ HUDSON</v>
          </cell>
          <cell r="C5" t="str">
            <v xml:space="preserve"> GE POWERS 3C-26HZ</v>
          </cell>
          <cell r="D5">
            <v>103</v>
          </cell>
          <cell r="E5" t="str">
            <v xml:space="preserve"> KERR MCGEE OIL &amp; GAS ONSHORE LP</v>
          </cell>
          <cell r="F5" t="str">
            <v>2/6/2013</v>
          </cell>
          <cell r="G5" t="str">
            <v xml:space="preserve"> PA</v>
          </cell>
          <cell r="H5" t="str">
            <v>1300</v>
          </cell>
          <cell r="I5" t="str">
            <v>200</v>
          </cell>
          <cell r="J5" t="str">
            <v>NO</v>
          </cell>
          <cell r="K5" t="str">
            <v>NA</v>
          </cell>
          <cell r="L5" t="str">
            <v>NA</v>
          </cell>
          <cell r="M5" t="str">
            <v>Only Surface Drilled.  Surface P&amp;A'd</v>
          </cell>
        </row>
        <row r="6">
          <cell r="A6" t="str">
            <v>05-123-35945</v>
          </cell>
          <cell r="B6" t="str">
            <v xml:space="preserve"> 35C-35HZ HUDSON</v>
          </cell>
          <cell r="C6" t="str">
            <v xml:space="preserve"> GE POWERS 29N-26HZ</v>
          </cell>
          <cell r="D6">
            <v>171</v>
          </cell>
          <cell r="E6" t="str">
            <v xml:space="preserve"> KERR MCGEE OIL &amp; GAS ONSHORE LP</v>
          </cell>
          <cell r="F6" t="str">
            <v>1/30/2013</v>
          </cell>
          <cell r="G6" t="str">
            <v xml:space="preserve"> PR</v>
          </cell>
          <cell r="H6" t="str">
            <v>1331</v>
          </cell>
          <cell r="I6" t="str">
            <v>200</v>
          </cell>
          <cell r="J6" t="str">
            <v>NO</v>
          </cell>
          <cell r="K6" t="str">
            <v>6954</v>
          </cell>
          <cell r="L6" t="str">
            <v>760</v>
          </cell>
          <cell r="M6">
            <v>0</v>
          </cell>
        </row>
        <row r="7">
          <cell r="A7" t="str">
            <v>05-123-09960</v>
          </cell>
          <cell r="B7" t="str">
            <v xml:space="preserve"> 2 UPRR 62 PAN AM UNIT I</v>
          </cell>
          <cell r="C7" t="str">
            <v xml:space="preserve"> GE POWERS 3N-26HZ</v>
          </cell>
          <cell r="D7">
            <v>196</v>
          </cell>
          <cell r="E7" t="str">
            <v xml:space="preserve"> KERR MCGEE OIL &amp; GAS ONSHORE LP</v>
          </cell>
          <cell r="F7" t="str">
            <v>5/21/1980</v>
          </cell>
          <cell r="G7" t="str">
            <v xml:space="preserve"> PR</v>
          </cell>
          <cell r="H7" t="str">
            <v>666</v>
          </cell>
          <cell r="I7" t="str">
            <v>200</v>
          </cell>
          <cell r="J7" t="str">
            <v>NO</v>
          </cell>
          <cell r="K7" t="str">
            <v>6940</v>
          </cell>
          <cell r="L7" t="str">
            <v>6840</v>
          </cell>
          <cell r="M7">
            <v>0</v>
          </cell>
        </row>
        <row r="8">
          <cell r="A8" t="str">
            <v>05-123-35948</v>
          </cell>
          <cell r="B8" t="str">
            <v xml:space="preserve"> 36N-35HZ HUDSON</v>
          </cell>
          <cell r="C8" t="str">
            <v xml:space="preserve"> GE POWERS 3C-26HZ</v>
          </cell>
          <cell r="D8">
            <v>215</v>
          </cell>
          <cell r="E8" t="str">
            <v xml:space="preserve"> KERR MCGEE OIL &amp; GAS ONSHORE LP</v>
          </cell>
          <cell r="F8" t="str">
            <v>2/1/2013</v>
          </cell>
          <cell r="G8" t="str">
            <v xml:space="preserve"> PR</v>
          </cell>
          <cell r="H8" t="str">
            <v>1328</v>
          </cell>
          <cell r="I8" t="str">
            <v>200</v>
          </cell>
          <cell r="J8" t="str">
            <v>NO</v>
          </cell>
          <cell r="K8" t="str">
            <v>6999</v>
          </cell>
          <cell r="L8" t="str">
            <v>35</v>
          </cell>
          <cell r="M8">
            <v>0</v>
          </cell>
        </row>
        <row r="9">
          <cell r="A9" t="str">
            <v>05-123-21423</v>
          </cell>
          <cell r="B9" t="str">
            <v xml:space="preserve"> 11-23A POWERS</v>
          </cell>
          <cell r="C9" t="str">
            <v xml:space="preserve"> GE POWERS 3C-26HZ</v>
          </cell>
          <cell r="D9">
            <v>265</v>
          </cell>
          <cell r="E9" t="str">
            <v xml:space="preserve"> KERR MCGEE OIL &amp; GAS ONSHORE LP</v>
          </cell>
          <cell r="F9" t="str">
            <v>4/28/2003</v>
          </cell>
          <cell r="G9" t="str">
            <v xml:space="preserve"> PR</v>
          </cell>
          <cell r="H9" t="str">
            <v>924</v>
          </cell>
          <cell r="I9" t="str">
            <v>200</v>
          </cell>
          <cell r="J9" t="str">
            <v>NO</v>
          </cell>
          <cell r="K9" t="str">
            <v>6933</v>
          </cell>
          <cell r="L9" t="str">
            <v>6575</v>
          </cell>
          <cell r="M9">
            <v>0</v>
          </cell>
        </row>
        <row r="10">
          <cell r="A10" t="str">
            <v>05-123-29799</v>
          </cell>
          <cell r="B10" t="str">
            <v xml:space="preserve"> 31-26 SAND</v>
          </cell>
          <cell r="C10" t="str">
            <v xml:space="preserve"> GE POWERS 4N-26HZ</v>
          </cell>
          <cell r="D10">
            <v>278</v>
          </cell>
          <cell r="E10" t="str">
            <v xml:space="preserve"> KERR MCGEE OIL &amp; GAS ONSHORE LP</v>
          </cell>
          <cell r="F10" t="str">
            <v>NA</v>
          </cell>
          <cell r="G10" t="str">
            <v xml:space="preserve"> AL</v>
          </cell>
          <cell r="H10" t="str">
            <v>NA</v>
          </cell>
          <cell r="I10" t="str">
            <v>NA</v>
          </cell>
          <cell r="J10" t="str">
            <v>NA</v>
          </cell>
          <cell r="K10" t="str">
            <v>NA</v>
          </cell>
          <cell r="L10" t="str">
            <v>NA</v>
          </cell>
          <cell r="M10" t="str">
            <v>Well never drilled</v>
          </cell>
        </row>
        <row r="11">
          <cell r="A11" t="str">
            <v>05-123-29771</v>
          </cell>
          <cell r="B11" t="str">
            <v xml:space="preserve"> 5-26 SAND</v>
          </cell>
          <cell r="C11" t="str">
            <v xml:space="preserve"> GE POWERS 4N-26HZ</v>
          </cell>
          <cell r="D11">
            <v>283</v>
          </cell>
          <cell r="E11" t="str">
            <v xml:space="preserve"> KERR MCGEE OIL &amp; GAS ONSHORE LP</v>
          </cell>
          <cell r="F11" t="str">
            <v>NA</v>
          </cell>
          <cell r="G11" t="str">
            <v xml:space="preserve"> AL</v>
          </cell>
          <cell r="H11" t="str">
            <v>NA</v>
          </cell>
          <cell r="I11" t="str">
            <v>NA</v>
          </cell>
          <cell r="J11" t="str">
            <v>NA</v>
          </cell>
          <cell r="K11" t="str">
            <v>NA</v>
          </cell>
          <cell r="L11" t="str">
            <v>NA</v>
          </cell>
          <cell r="M11" t="str">
            <v>Well never drilled</v>
          </cell>
        </row>
        <row r="12">
          <cell r="A12" t="str">
            <v>05-123-29798</v>
          </cell>
          <cell r="B12" t="str">
            <v xml:space="preserve"> 22-26 SAND</v>
          </cell>
          <cell r="C12" t="str">
            <v xml:space="preserve"> GE POWERS 4N-26HZ</v>
          </cell>
          <cell r="D12">
            <v>288</v>
          </cell>
          <cell r="E12" t="str">
            <v xml:space="preserve"> KERR MCGEE OIL &amp; GAS ONSHORE LP</v>
          </cell>
          <cell r="F12" t="str">
            <v>NA</v>
          </cell>
          <cell r="G12" t="str">
            <v xml:space="preserve"> AL</v>
          </cell>
          <cell r="H12" t="str">
            <v>NA</v>
          </cell>
          <cell r="I12" t="str">
            <v>NA</v>
          </cell>
          <cell r="J12" t="str">
            <v>NA</v>
          </cell>
          <cell r="K12" t="str">
            <v>NA</v>
          </cell>
          <cell r="L12" t="str">
            <v>NA</v>
          </cell>
          <cell r="M12" t="str">
            <v>Well never drilled</v>
          </cell>
        </row>
        <row r="13">
          <cell r="A13" t="str">
            <v>05-123-29778</v>
          </cell>
          <cell r="B13" t="str">
            <v xml:space="preserve"> 4-26 SAND</v>
          </cell>
          <cell r="C13" t="str">
            <v xml:space="preserve"> GE POWERS 4N-26HZ</v>
          </cell>
          <cell r="D13">
            <v>296</v>
          </cell>
          <cell r="E13" t="str">
            <v xml:space="preserve"> KERR MCGEE OIL &amp; GAS ONSHORE LP</v>
          </cell>
          <cell r="F13" t="str">
            <v>NA</v>
          </cell>
          <cell r="G13" t="str">
            <v xml:space="preserve"> AL</v>
          </cell>
          <cell r="H13" t="str">
            <v>NA</v>
          </cell>
          <cell r="I13" t="str">
            <v>NA</v>
          </cell>
          <cell r="J13" t="str">
            <v>NA</v>
          </cell>
          <cell r="K13" t="str">
            <v>NA</v>
          </cell>
          <cell r="L13" t="str">
            <v>NA</v>
          </cell>
          <cell r="M13" t="str">
            <v>Well never drilled</v>
          </cell>
        </row>
        <row r="14">
          <cell r="A14" t="str">
            <v>05-123-29779</v>
          </cell>
          <cell r="B14" t="str">
            <v xml:space="preserve"> 6-26 SAND</v>
          </cell>
          <cell r="C14" t="str">
            <v xml:space="preserve"> GE POWERS 4N-26HZ</v>
          </cell>
          <cell r="D14">
            <v>302</v>
          </cell>
          <cell r="E14" t="str">
            <v xml:space="preserve"> KERR MCGEE OIL &amp; GAS ONSHORE LP</v>
          </cell>
          <cell r="F14" t="str">
            <v>NA</v>
          </cell>
          <cell r="G14" t="str">
            <v xml:space="preserve"> AL</v>
          </cell>
          <cell r="H14" t="str">
            <v>NA</v>
          </cell>
          <cell r="I14" t="str">
            <v>NA</v>
          </cell>
          <cell r="J14" t="str">
            <v>NA</v>
          </cell>
          <cell r="K14" t="str">
            <v>NA</v>
          </cell>
          <cell r="L14" t="str">
            <v>NA</v>
          </cell>
          <cell r="M14" t="str">
            <v>Well never drilled</v>
          </cell>
        </row>
        <row r="15">
          <cell r="A15" t="str">
            <v>05-123-29797</v>
          </cell>
          <cell r="B15" t="str">
            <v xml:space="preserve"> 21-26 SAND</v>
          </cell>
          <cell r="C15" t="str">
            <v xml:space="preserve"> GE POWERS 4N-26HZ</v>
          </cell>
          <cell r="D15">
            <v>311</v>
          </cell>
          <cell r="E15" t="str">
            <v xml:space="preserve"> KERR MCGEE OIL &amp; GAS ONSHORE LP</v>
          </cell>
          <cell r="F15" t="str">
            <v>NA</v>
          </cell>
          <cell r="G15" t="str">
            <v xml:space="preserve"> AL</v>
          </cell>
          <cell r="H15" t="str">
            <v>NA</v>
          </cell>
          <cell r="I15" t="str">
            <v>NA</v>
          </cell>
          <cell r="J15" t="str">
            <v>NA</v>
          </cell>
          <cell r="K15" t="str">
            <v>NA</v>
          </cell>
          <cell r="L15" t="str">
            <v>NA</v>
          </cell>
          <cell r="M15" t="str">
            <v>Well never drilled</v>
          </cell>
        </row>
        <row r="16">
          <cell r="A16" t="str">
            <v>05-123-29780</v>
          </cell>
          <cell r="B16" t="str">
            <v xml:space="preserve"> 3-26 SAND</v>
          </cell>
          <cell r="C16" t="str">
            <v xml:space="preserve"> GE POWERS 4N-26HZ</v>
          </cell>
          <cell r="D16">
            <v>320</v>
          </cell>
          <cell r="E16" t="str">
            <v xml:space="preserve"> KERR MCGEE OIL &amp; GAS ONSHORE LP</v>
          </cell>
          <cell r="F16" t="str">
            <v>NA</v>
          </cell>
          <cell r="G16" t="str">
            <v xml:space="preserve"> AL</v>
          </cell>
          <cell r="H16" t="str">
            <v>NA</v>
          </cell>
          <cell r="I16" t="str">
            <v>NA</v>
          </cell>
          <cell r="J16" t="str">
            <v>NA</v>
          </cell>
          <cell r="K16" t="str">
            <v>NA</v>
          </cell>
          <cell r="L16" t="str">
            <v>NA</v>
          </cell>
          <cell r="M16" t="str">
            <v>Well never drilled</v>
          </cell>
        </row>
        <row r="17">
          <cell r="A17" t="str">
            <v>05-123-33952</v>
          </cell>
          <cell r="B17" t="str">
            <v xml:space="preserve"> 28N-23HZ POWERS</v>
          </cell>
          <cell r="C17" t="str">
            <v xml:space="preserve"> GE POWERS 28N-26HZ</v>
          </cell>
          <cell r="D17">
            <v>389</v>
          </cell>
          <cell r="E17" t="str">
            <v xml:space="preserve"> KERR MCGEE OIL &amp; GAS ONSHORE LP</v>
          </cell>
          <cell r="F17" t="str">
            <v>9/22/2011</v>
          </cell>
          <cell r="G17" t="str">
            <v xml:space="preserve"> PR</v>
          </cell>
          <cell r="H17" t="str">
            <v>965</v>
          </cell>
          <cell r="I17" t="str">
            <v>665</v>
          </cell>
          <cell r="J17" t="str">
            <v>NO</v>
          </cell>
          <cell r="K17" t="str">
            <v>7100</v>
          </cell>
          <cell r="L17" t="str">
            <v>1690</v>
          </cell>
          <cell r="M17">
            <v>0</v>
          </cell>
        </row>
        <row r="18">
          <cell r="A18" t="str">
            <v>05-123-33950</v>
          </cell>
          <cell r="B18" t="str">
            <v xml:space="preserve"> 28C-23HZ POWERS</v>
          </cell>
          <cell r="C18" t="str">
            <v xml:space="preserve"> GE POWERS 28N-26HZ</v>
          </cell>
          <cell r="D18">
            <v>419</v>
          </cell>
          <cell r="E18" t="str">
            <v xml:space="preserve"> KERR MCGEE OIL &amp; GAS ONSHORE LP</v>
          </cell>
          <cell r="F18" t="str">
            <v>10/8/2011</v>
          </cell>
          <cell r="G18" t="str">
            <v xml:space="preserve"> PR</v>
          </cell>
          <cell r="H18" t="str">
            <v>920</v>
          </cell>
          <cell r="I18" t="str">
            <v>665</v>
          </cell>
          <cell r="J18" t="str">
            <v>NO</v>
          </cell>
          <cell r="K18" t="str">
            <v>6909</v>
          </cell>
          <cell r="L18" t="str">
            <v>0</v>
          </cell>
          <cell r="M18">
            <v>0</v>
          </cell>
        </row>
        <row r="19">
          <cell r="A19" t="str">
            <v>05-123-20960</v>
          </cell>
          <cell r="B19" t="str">
            <v xml:space="preserve"> 3-23A POWERS</v>
          </cell>
          <cell r="C19" t="str">
            <v xml:space="preserve"> GE POWERS 28N-26HZ</v>
          </cell>
          <cell r="D19">
            <v>439</v>
          </cell>
          <cell r="E19" t="str">
            <v xml:space="preserve"> KERR MCGEE OIL &amp; GAS ONSHORE LP</v>
          </cell>
          <cell r="F19" t="str">
            <v>9/5/2002</v>
          </cell>
          <cell r="G19" t="str">
            <v xml:space="preserve"> PR</v>
          </cell>
          <cell r="H19" t="str">
            <v>934</v>
          </cell>
          <cell r="I19" t="str">
            <v>200</v>
          </cell>
          <cell r="J19" t="str">
            <v>NO</v>
          </cell>
          <cell r="K19" t="str">
            <v>6855</v>
          </cell>
          <cell r="L19" t="str">
            <v>6390</v>
          </cell>
          <cell r="M19">
            <v>0</v>
          </cell>
        </row>
        <row r="20">
          <cell r="A20" t="str">
            <v>05-123-35359</v>
          </cell>
          <cell r="B20" t="str">
            <v xml:space="preserve"> WEICHEL 30N-23HZ</v>
          </cell>
          <cell r="C20" t="str">
            <v xml:space="preserve"> GE POWERS 30C-26HZ</v>
          </cell>
          <cell r="D20">
            <v>499</v>
          </cell>
          <cell r="E20" t="str">
            <v xml:space="preserve"> KERR MCGEE OIL &amp; GAS ONSHORE LP</v>
          </cell>
          <cell r="F20" t="str">
            <v>7/13/2012</v>
          </cell>
          <cell r="G20" t="str">
            <v>PR</v>
          </cell>
          <cell r="H20" t="str">
            <v>940</v>
          </cell>
          <cell r="I20" t="str">
            <v>665</v>
          </cell>
          <cell r="J20" t="str">
            <v>NO</v>
          </cell>
          <cell r="K20" t="str">
            <v>6991</v>
          </cell>
          <cell r="L20" t="str">
            <v>535</v>
          </cell>
          <cell r="M20">
            <v>0</v>
          </cell>
        </row>
        <row r="21">
          <cell r="A21" t="str">
            <v>05-123-09794</v>
          </cell>
          <cell r="B21" t="str">
            <v xml:space="preserve"> 2 MARGARET EICHTHALER</v>
          </cell>
          <cell r="C21" t="str">
            <v xml:space="preserve"> GE POWERS 3N-26HZ</v>
          </cell>
          <cell r="D21">
            <v>552</v>
          </cell>
          <cell r="E21" t="str">
            <v xml:space="preserve"> KERR MCGEE OIL &amp; GAS ONSHORE LP</v>
          </cell>
          <cell r="F21" t="str">
            <v>10/13/1979</v>
          </cell>
          <cell r="G21" t="str">
            <v xml:space="preserve"> PR</v>
          </cell>
          <cell r="H21" t="str">
            <v>PR</v>
          </cell>
          <cell r="I21" t="str">
            <v>200</v>
          </cell>
          <cell r="J21" t="str">
            <v>DV tool at 790</v>
          </cell>
          <cell r="K21" t="str">
            <v>6890</v>
          </cell>
          <cell r="L21" t="str">
            <v>6150</v>
          </cell>
          <cell r="M21">
            <v>0</v>
          </cell>
        </row>
        <row r="22">
          <cell r="A22" t="str">
            <v>05-123-35947</v>
          </cell>
          <cell r="B22" t="str">
            <v xml:space="preserve"> 35N-35HZ HUDSON</v>
          </cell>
          <cell r="C22" t="str">
            <v xml:space="preserve"> GE POWERS 3N-26HZ</v>
          </cell>
          <cell r="D22">
            <v>564</v>
          </cell>
          <cell r="E22" t="str">
            <v xml:space="preserve"> KERR MCGEE OIL &amp; GAS ONSHORE LP</v>
          </cell>
          <cell r="F22" t="str">
            <v>1/28/2013</v>
          </cell>
          <cell r="G22" t="str">
            <v xml:space="preserve"> PR</v>
          </cell>
          <cell r="H22" t="str">
            <v>1300</v>
          </cell>
          <cell r="I22" t="str">
            <v>200</v>
          </cell>
          <cell r="J22" t="str">
            <v>NO</v>
          </cell>
          <cell r="K22" t="str">
            <v>7034</v>
          </cell>
          <cell r="L22" t="str">
            <v>550</v>
          </cell>
          <cell r="M22">
            <v>0</v>
          </cell>
        </row>
        <row r="23">
          <cell r="A23" t="str">
            <v>05-123-35950</v>
          </cell>
          <cell r="B23" t="str">
            <v xml:space="preserve"> 36C-35HZ HUDSON</v>
          </cell>
          <cell r="C23" t="str">
            <v xml:space="preserve"> GE POWERS 28N-26HZ</v>
          </cell>
          <cell r="D23">
            <v>577</v>
          </cell>
          <cell r="E23" t="str">
            <v xml:space="preserve"> KERR MCGEE OIL &amp; GAS ONSHORE LP</v>
          </cell>
          <cell r="F23" t="str">
            <v>2/3/2013</v>
          </cell>
          <cell r="G23" t="str">
            <v xml:space="preserve"> PR</v>
          </cell>
          <cell r="H23" t="str">
            <v>1300</v>
          </cell>
          <cell r="I23" t="str">
            <v>200</v>
          </cell>
          <cell r="J23" t="str">
            <v>NO</v>
          </cell>
          <cell r="K23" t="str">
            <v>6930</v>
          </cell>
          <cell r="L23" t="str">
            <v>50</v>
          </cell>
          <cell r="M23">
            <v>0</v>
          </cell>
        </row>
        <row r="24">
          <cell r="A24" t="str">
            <v>05-123-35952</v>
          </cell>
          <cell r="B24" t="str">
            <v xml:space="preserve"> 13N-35HZ HUDSON</v>
          </cell>
          <cell r="C24" t="str">
            <v xml:space="preserve"> GE POWERS 29N-26HZ</v>
          </cell>
          <cell r="D24">
            <v>616</v>
          </cell>
          <cell r="E24" t="str">
            <v xml:space="preserve"> KERR MCGEE OIL &amp; GAS ONSHORE LP</v>
          </cell>
          <cell r="F24" t="str">
            <v>1/10/2013</v>
          </cell>
          <cell r="G24" t="str">
            <v xml:space="preserve"> PR</v>
          </cell>
          <cell r="H24" t="str">
            <v>1319</v>
          </cell>
          <cell r="I24" t="str">
            <v>200</v>
          </cell>
          <cell r="J24" t="str">
            <v>NO</v>
          </cell>
          <cell r="K24" t="str">
            <v>7059</v>
          </cell>
          <cell r="L24" t="str">
            <v>1120</v>
          </cell>
          <cell r="M24">
            <v>0</v>
          </cell>
        </row>
        <row r="25">
          <cell r="A25" t="str">
            <v>05-123-22858</v>
          </cell>
          <cell r="B25" t="str">
            <v xml:space="preserve"> 22-8JI POWERS X</v>
          </cell>
          <cell r="C25" t="str">
            <v xml:space="preserve"> GE POWERS 30C-26HZ</v>
          </cell>
          <cell r="D25">
            <v>707</v>
          </cell>
          <cell r="E25" t="str">
            <v xml:space="preserve"> KERR MCGEE OIL &amp; GAS ONSHORE LP</v>
          </cell>
          <cell r="F25" t="str">
            <v>5/4/2005</v>
          </cell>
          <cell r="G25" t="str">
            <v xml:space="preserve"> PR</v>
          </cell>
          <cell r="H25" t="str">
            <v>903</v>
          </cell>
          <cell r="I25" t="str">
            <v>200</v>
          </cell>
          <cell r="J25" t="str">
            <v>NO</v>
          </cell>
          <cell r="K25" t="str">
            <v>6894</v>
          </cell>
          <cell r="L25" t="str">
            <v>6260</v>
          </cell>
          <cell r="M25">
            <v>0</v>
          </cell>
        </row>
        <row r="26">
          <cell r="A26" t="str">
            <v>05-123-34779</v>
          </cell>
          <cell r="B26" t="str">
            <v xml:space="preserve"> POWERS X 22-67HN</v>
          </cell>
          <cell r="C26" t="str">
            <v xml:space="preserve"> GE POWERS 30C-26HZ</v>
          </cell>
          <cell r="D26">
            <v>738</v>
          </cell>
          <cell r="E26" t="str">
            <v xml:space="preserve"> KERR MCGEE OIL &amp; GAS ONSHORE LP</v>
          </cell>
          <cell r="F26" t="str">
            <v>12/13/2012</v>
          </cell>
          <cell r="G26" t="str">
            <v>PR</v>
          </cell>
          <cell r="H26" t="str">
            <v>950</v>
          </cell>
          <cell r="I26" t="str">
            <v>795</v>
          </cell>
          <cell r="J26" t="str">
            <v>NO</v>
          </cell>
          <cell r="K26" t="str">
            <v>6888</v>
          </cell>
          <cell r="L26" t="str">
            <v>2220</v>
          </cell>
          <cell r="M26">
            <v>0</v>
          </cell>
        </row>
        <row r="27">
          <cell r="A27" t="str">
            <v>05-123-36246</v>
          </cell>
          <cell r="B27" t="str">
            <v xml:space="preserve"> SPARBOE 2N-26HZ</v>
          </cell>
          <cell r="C27" t="str">
            <v xml:space="preserve"> GE POWERS 28N-26HZ</v>
          </cell>
          <cell r="D27">
            <v>754</v>
          </cell>
          <cell r="E27" t="str">
            <v xml:space="preserve"> KERR MCGEE OIL &amp; GAS ONSHORE LP</v>
          </cell>
          <cell r="F27" t="str">
            <v>2/15/2013</v>
          </cell>
          <cell r="G27" t="str">
            <v>PR</v>
          </cell>
          <cell r="H27" t="str">
            <v>1833</v>
          </cell>
          <cell r="I27" t="str">
            <v>1700</v>
          </cell>
          <cell r="J27" t="str">
            <v>NO</v>
          </cell>
          <cell r="K27" t="str">
            <v>6949</v>
          </cell>
          <cell r="L27" t="str">
            <v>180</v>
          </cell>
          <cell r="M27">
            <v>0</v>
          </cell>
        </row>
        <row r="28">
          <cell r="A28" t="str">
            <v>05-123-26978</v>
          </cell>
          <cell r="B28" t="str">
            <v xml:space="preserve"> 22-9 ROBERT POWERS X</v>
          </cell>
          <cell r="C28" t="str">
            <v xml:space="preserve"> GE POWERS 30C-26HZ</v>
          </cell>
          <cell r="D28">
            <v>800</v>
          </cell>
          <cell r="E28" t="str">
            <v xml:space="preserve"> KERR MCGEE OIL &amp; GAS ONSHORE LP</v>
          </cell>
          <cell r="F28" t="str">
            <v>8/14/2008</v>
          </cell>
          <cell r="G28" t="str">
            <v xml:space="preserve"> PR</v>
          </cell>
          <cell r="H28" t="str">
            <v>956</v>
          </cell>
          <cell r="I28" t="str">
            <v>200</v>
          </cell>
          <cell r="J28" t="str">
            <v>NO</v>
          </cell>
          <cell r="K28" t="str">
            <v>6921</v>
          </cell>
          <cell r="L28" t="str">
            <v>1680</v>
          </cell>
          <cell r="M28">
            <v>0</v>
          </cell>
        </row>
        <row r="29">
          <cell r="A29" t="str">
            <v>05-123-26979</v>
          </cell>
          <cell r="B29" t="str">
            <v xml:space="preserve"> 22-16 ROBERT POWERS X</v>
          </cell>
          <cell r="C29" t="str">
            <v xml:space="preserve"> GE POWERS 30C-26HZ</v>
          </cell>
          <cell r="D29">
            <v>831</v>
          </cell>
          <cell r="E29" t="str">
            <v xml:space="preserve"> KERR MCGEE OIL &amp; GAS ONSHORE LP</v>
          </cell>
          <cell r="F29" t="str">
            <v>8/23/2008</v>
          </cell>
          <cell r="G29" t="str">
            <v xml:space="preserve"> PR</v>
          </cell>
          <cell r="H29" t="str">
            <v>956</v>
          </cell>
          <cell r="I29" t="str">
            <v>200</v>
          </cell>
          <cell r="J29" t="str">
            <v>NO</v>
          </cell>
          <cell r="K29" t="str">
            <v>6903</v>
          </cell>
          <cell r="L29" t="str">
            <v>1300</v>
          </cell>
          <cell r="M29">
            <v>0</v>
          </cell>
        </row>
        <row r="30">
          <cell r="A30" t="str">
            <v>05-123-30387</v>
          </cell>
          <cell r="B30" t="str">
            <v xml:space="preserve"> WEICHEL 36-14</v>
          </cell>
          <cell r="C30" t="str">
            <v xml:space="preserve"> GE POWERS 28N-26HZ</v>
          </cell>
          <cell r="D30">
            <v>861</v>
          </cell>
          <cell r="E30" t="str">
            <v xml:space="preserve"> KERR MCGEE OIL &amp; GAS ONSHORE LP</v>
          </cell>
          <cell r="F30" t="str">
            <v>6/12/2009</v>
          </cell>
          <cell r="G30" t="str">
            <v>PR</v>
          </cell>
          <cell r="H30" t="str">
            <v>864</v>
          </cell>
          <cell r="I30" t="str">
            <v>620</v>
          </cell>
          <cell r="J30" t="str">
            <v>NO</v>
          </cell>
          <cell r="K30" t="str">
            <v>7234</v>
          </cell>
          <cell r="L30" t="str">
            <v>670</v>
          </cell>
          <cell r="M30">
            <v>0</v>
          </cell>
        </row>
        <row r="31">
          <cell r="A31" t="str">
            <v>05-123-35282</v>
          </cell>
          <cell r="B31" t="str">
            <v xml:space="preserve"> 35N-11HZ WEICHEL</v>
          </cell>
          <cell r="C31" t="str">
            <v xml:space="preserve"> GE POWERS 30C-26HZ</v>
          </cell>
          <cell r="D31">
            <v>913</v>
          </cell>
          <cell r="E31" t="str">
            <v xml:space="preserve"> KERR MCGEE OIL &amp; GAS ONSHORE LP</v>
          </cell>
          <cell r="F31" t="str">
            <v>8/6/2012</v>
          </cell>
          <cell r="G31" t="str">
            <v xml:space="preserve"> DG</v>
          </cell>
          <cell r="H31" t="str">
            <v>373</v>
          </cell>
          <cell r="I31" t="str">
            <v>540</v>
          </cell>
          <cell r="J31" t="str">
            <v>NA</v>
          </cell>
          <cell r="K31" t="str">
            <v>NA</v>
          </cell>
          <cell r="L31" t="str">
            <v>NA</v>
          </cell>
          <cell r="M31" t="str">
            <v>Only Surface Drilled.  Surface P&amp;A'd</v>
          </cell>
        </row>
        <row r="32">
          <cell r="A32" t="str">
            <v>05-123-30405</v>
          </cell>
          <cell r="B32" t="str">
            <v xml:space="preserve"> WEICHEL 35-14</v>
          </cell>
          <cell r="C32" t="str">
            <v xml:space="preserve"> GE POWERS 3N-26HZ</v>
          </cell>
          <cell r="D32">
            <v>951</v>
          </cell>
          <cell r="E32" t="str">
            <v xml:space="preserve"> KERR MCGEE OIL &amp; GAS ONSHORE LP</v>
          </cell>
          <cell r="F32" t="str">
            <v>6/15/2009</v>
          </cell>
          <cell r="G32" t="str">
            <v>PR</v>
          </cell>
          <cell r="H32" t="str">
            <v>865</v>
          </cell>
          <cell r="I32" t="str">
            <v>725</v>
          </cell>
          <cell r="J32" t="str">
            <v>NO</v>
          </cell>
          <cell r="K32" t="str">
            <v>6967</v>
          </cell>
          <cell r="L32" t="str">
            <v>890</v>
          </cell>
          <cell r="M32">
            <v>0</v>
          </cell>
        </row>
        <row r="33">
          <cell r="A33" t="str">
            <v>05-123-35285</v>
          </cell>
          <cell r="B33" t="str">
            <v xml:space="preserve"> 34C-11HZ WEICHEL</v>
          </cell>
          <cell r="C33" t="str">
            <v xml:space="preserve"> GE POWERS 30C-26HZ</v>
          </cell>
          <cell r="D33">
            <v>956</v>
          </cell>
          <cell r="E33" t="str">
            <v xml:space="preserve"> KERR MCGEE OIL &amp; GAS ONSHORE LP</v>
          </cell>
          <cell r="F33" t="str">
            <v>8/28/2012</v>
          </cell>
          <cell r="G33" t="str">
            <v xml:space="preserve"> PR</v>
          </cell>
          <cell r="H33" t="str">
            <v>926</v>
          </cell>
          <cell r="I33" t="str">
            <v>540</v>
          </cell>
          <cell r="J33" t="str">
            <v>NO</v>
          </cell>
          <cell r="K33" t="str">
            <v>6947</v>
          </cell>
          <cell r="L33" t="str">
            <v>450</v>
          </cell>
          <cell r="M33">
            <v>0</v>
          </cell>
        </row>
        <row r="34">
          <cell r="A34" t="str">
            <v>05-123-21538</v>
          </cell>
          <cell r="B34" t="str">
            <v xml:space="preserve"> 41-27 POWERS</v>
          </cell>
          <cell r="C34" t="str">
            <v xml:space="preserve"> GE POWERS 30C-26HZ</v>
          </cell>
          <cell r="D34">
            <v>964</v>
          </cell>
          <cell r="E34" t="str">
            <v xml:space="preserve"> KERR MCGEE OIL &amp; GAS ONSHORE LP</v>
          </cell>
          <cell r="F34" t="str">
            <v>9/7/2003</v>
          </cell>
          <cell r="G34" t="str">
            <v xml:space="preserve"> PR</v>
          </cell>
          <cell r="H34" t="str">
            <v>881</v>
          </cell>
          <cell r="I34" t="str">
            <v>200</v>
          </cell>
          <cell r="J34" t="str">
            <v>NO</v>
          </cell>
          <cell r="K34" t="str">
            <v>6956</v>
          </cell>
          <cell r="L34" t="str">
            <v>6480</v>
          </cell>
          <cell r="M34">
            <v>0</v>
          </cell>
        </row>
        <row r="35">
          <cell r="A35" t="str">
            <v>05-123-30395</v>
          </cell>
          <cell r="B35" t="str">
            <v xml:space="preserve"> WEICHEL 19-14</v>
          </cell>
          <cell r="C35" t="str">
            <v xml:space="preserve"> GE POWERS 30C-26HZ</v>
          </cell>
          <cell r="D35">
            <v>1116</v>
          </cell>
          <cell r="E35" t="str">
            <v xml:space="preserve"> KERR MCGEE OIL &amp; GAS ONSHORE LP</v>
          </cell>
          <cell r="F35" t="str">
            <v>6/23/2009</v>
          </cell>
          <cell r="G35" t="str">
            <v>PR</v>
          </cell>
          <cell r="H35" t="str">
            <v>863</v>
          </cell>
          <cell r="I35" t="str">
            <v>725</v>
          </cell>
          <cell r="J35" t="str">
            <v>NO</v>
          </cell>
          <cell r="K35" t="str">
            <v>6909</v>
          </cell>
          <cell r="L35" t="str">
            <v>1100</v>
          </cell>
          <cell r="M35">
            <v>0</v>
          </cell>
        </row>
        <row r="36">
          <cell r="A36" t="str">
            <v>05-123-36247</v>
          </cell>
          <cell r="B36" t="str">
            <v xml:space="preserve"> SPARBOE 27C-26HZ</v>
          </cell>
          <cell r="C36" t="str">
            <v xml:space="preserve"> GE POWERS 28N-26HZ</v>
          </cell>
          <cell r="D36">
            <v>1126</v>
          </cell>
          <cell r="E36" t="str">
            <v xml:space="preserve"> KERR MCGEE OIL &amp; GAS ONSHORE LP</v>
          </cell>
          <cell r="F36" t="str">
            <v>2/14/2013</v>
          </cell>
          <cell r="G36" t="str">
            <v>PR</v>
          </cell>
          <cell r="H36" t="str">
            <v>1829</v>
          </cell>
          <cell r="I36" t="str">
            <v>1700</v>
          </cell>
          <cell r="J36" t="str">
            <v>NO</v>
          </cell>
          <cell r="K36" t="str">
            <v>6894</v>
          </cell>
          <cell r="L36" t="str">
            <v>520</v>
          </cell>
          <cell r="M36">
            <v>0</v>
          </cell>
        </row>
        <row r="37">
          <cell r="A37" t="str">
            <v>05-123-09959</v>
          </cell>
          <cell r="B37" t="str">
            <v xml:space="preserve"> 2 UPRR 62 PAN AM "E"</v>
          </cell>
          <cell r="C37" t="str">
            <v xml:space="preserve"> GE POWERS 28N-26HZ</v>
          </cell>
          <cell r="D37">
            <v>1186</v>
          </cell>
          <cell r="E37" t="str">
            <v xml:space="preserve"> KERR MCGEE OIL &amp; GAS ONSHORE LP</v>
          </cell>
          <cell r="F37" t="str">
            <v>5/23/1980</v>
          </cell>
          <cell r="G37" t="str">
            <v xml:space="preserve"> PA</v>
          </cell>
          <cell r="H37" t="str">
            <v>688</v>
          </cell>
          <cell r="I37" t="str">
            <v>665</v>
          </cell>
          <cell r="J37" t="str">
            <v>NO</v>
          </cell>
          <cell r="K37" t="str">
            <v>6900</v>
          </cell>
          <cell r="L37" t="str">
            <v>0</v>
          </cell>
          <cell r="M37" t="str">
            <v>P&amp;A completed in 2013</v>
          </cell>
        </row>
        <row r="38">
          <cell r="A38" t="str">
            <v>05-123-33951</v>
          </cell>
          <cell r="B38" t="str">
            <v xml:space="preserve"> 2C-23HZ POWERS</v>
          </cell>
          <cell r="C38" t="str">
            <v xml:space="preserve"> GE POWERS 28N-26HZ</v>
          </cell>
          <cell r="D38">
            <v>1205</v>
          </cell>
          <cell r="E38" t="str">
            <v xml:space="preserve"> KERR MCGEE OIL &amp; GAS ONSHORE LP</v>
          </cell>
          <cell r="F38" t="str">
            <v>11/6/2011</v>
          </cell>
          <cell r="G38" t="str">
            <v xml:space="preserve"> PR</v>
          </cell>
          <cell r="H38" t="str">
            <v>934</v>
          </cell>
          <cell r="I38" t="str">
            <v>665</v>
          </cell>
          <cell r="J38" t="str">
            <v>NO</v>
          </cell>
          <cell r="K38" t="str">
            <v>6930</v>
          </cell>
          <cell r="L38" t="str">
            <v>440</v>
          </cell>
          <cell r="M38">
            <v>0</v>
          </cell>
        </row>
        <row r="39">
          <cell r="A39" t="str">
            <v>05-123-07669</v>
          </cell>
          <cell r="B39" t="str">
            <v xml:space="preserve"> 41-22 POWERS</v>
          </cell>
          <cell r="C39" t="str">
            <v xml:space="preserve"> GE POWERS 30C-26HZ</v>
          </cell>
          <cell r="D39">
            <v>1210</v>
          </cell>
          <cell r="E39" t="str">
            <v xml:space="preserve"> KERR MCGEE OIL &amp; GAS ONSHORE LP</v>
          </cell>
          <cell r="F39" t="str">
            <v>4/5/1973</v>
          </cell>
          <cell r="G39" t="str">
            <v xml:space="preserve"> PR</v>
          </cell>
          <cell r="H39" t="str">
            <v>131</v>
          </cell>
          <cell r="I39" t="str">
            <v>685</v>
          </cell>
          <cell r="J39" t="str">
            <v>Squeeze 446-710</v>
          </cell>
          <cell r="K39" t="str">
            <v>6910</v>
          </cell>
          <cell r="L39" t="str">
            <v>6554</v>
          </cell>
          <cell r="M39">
            <v>0</v>
          </cell>
        </row>
        <row r="40">
          <cell r="A40" t="str">
            <v>05-123-35284</v>
          </cell>
          <cell r="B40" t="str">
            <v xml:space="preserve"> 26N-15HZ WEICHEL</v>
          </cell>
          <cell r="C40" t="str">
            <v xml:space="preserve"> GE POWERS 30C-26HZ</v>
          </cell>
          <cell r="D40">
            <v>1222</v>
          </cell>
          <cell r="E40" t="str">
            <v xml:space="preserve"> KERR MCGEE OIL &amp; GAS ONSHORE LP</v>
          </cell>
          <cell r="F40" t="str">
            <v>8/30/2012</v>
          </cell>
          <cell r="G40" t="str">
            <v xml:space="preserve"> PR</v>
          </cell>
          <cell r="H40" t="str">
            <v>946</v>
          </cell>
          <cell r="I40" t="str">
            <v>540</v>
          </cell>
          <cell r="J40" t="str">
            <v>NO</v>
          </cell>
          <cell r="K40" t="str">
            <v>7079</v>
          </cell>
          <cell r="L40" t="str">
            <v>765</v>
          </cell>
          <cell r="M40">
            <v>0</v>
          </cell>
        </row>
        <row r="41">
          <cell r="A41" t="str">
            <v>05-123-08155</v>
          </cell>
          <cell r="B41" t="str">
            <v xml:space="preserve"> 1 UPRR 62 PAN AM UNIT I</v>
          </cell>
          <cell r="C41" t="str">
            <v xml:space="preserve"> GE POWERS 28N-26HZ</v>
          </cell>
          <cell r="D41">
            <v>1277</v>
          </cell>
          <cell r="E41" t="str">
            <v xml:space="preserve"> KERR MCGEE OIL &amp; GAS ONSHORE LP</v>
          </cell>
          <cell r="F41" t="str">
            <v>9/26/1974</v>
          </cell>
          <cell r="G41" t="str">
            <v xml:space="preserve"> PR</v>
          </cell>
          <cell r="H41" t="str">
            <v>207</v>
          </cell>
          <cell r="I41" t="str">
            <v>665</v>
          </cell>
          <cell r="J41" t="str">
            <v>DV tool at 718</v>
          </cell>
          <cell r="K41" t="str">
            <v>6940</v>
          </cell>
          <cell r="L41" t="str">
            <v>6500</v>
          </cell>
          <cell r="M41">
            <v>0</v>
          </cell>
        </row>
        <row r="42">
          <cell r="A42" t="str">
            <v>05-123-16783</v>
          </cell>
          <cell r="B42" t="str">
            <v xml:space="preserve"> X 15-16 BOLET RED</v>
          </cell>
          <cell r="C42" t="str">
            <v xml:space="preserve"> GE POWERS 30C-26HZ</v>
          </cell>
          <cell r="D42">
            <v>1316</v>
          </cell>
          <cell r="E42" t="str">
            <v xml:space="preserve"> KERR MCGEE OIL &amp; GAS ONSHORE LP</v>
          </cell>
          <cell r="F42" t="str">
            <v>3/8/1993</v>
          </cell>
          <cell r="G42" t="str">
            <v xml:space="preserve"> PR</v>
          </cell>
          <cell r="H42" t="str">
            <v>794</v>
          </cell>
          <cell r="I42" t="str">
            <v>725</v>
          </cell>
          <cell r="J42" t="str">
            <v>NO</v>
          </cell>
          <cell r="K42" t="str">
            <v>6828</v>
          </cell>
          <cell r="L42" t="str">
            <v>6136</v>
          </cell>
          <cell r="M42">
            <v>0</v>
          </cell>
        </row>
        <row r="43">
          <cell r="A43" t="str">
            <v>05-123-35283</v>
          </cell>
          <cell r="B43" t="str">
            <v xml:space="preserve"> 13N-11HZ WEICHEL</v>
          </cell>
          <cell r="C43" t="str">
            <v xml:space="preserve"> GE POWERS 30C-26HZ</v>
          </cell>
          <cell r="D43">
            <v>1329</v>
          </cell>
          <cell r="E43" t="str">
            <v xml:space="preserve"> KERR MCGEE OIL &amp; GAS ONSHORE LP</v>
          </cell>
          <cell r="F43" t="str">
            <v>8/28/2012</v>
          </cell>
          <cell r="G43" t="str">
            <v xml:space="preserve"> PR</v>
          </cell>
          <cell r="H43" t="str">
            <v>927</v>
          </cell>
          <cell r="I43" t="str">
            <v>540</v>
          </cell>
          <cell r="J43" t="str">
            <v>NO</v>
          </cell>
          <cell r="K43" t="str">
            <v>7155</v>
          </cell>
          <cell r="L43" t="str">
            <v>1010</v>
          </cell>
          <cell r="M43">
            <v>0</v>
          </cell>
        </row>
        <row r="44">
          <cell r="A44" t="str">
            <v>05-123-33948</v>
          </cell>
          <cell r="B44" t="str">
            <v xml:space="preserve"> 2N-23HZ POWERS</v>
          </cell>
          <cell r="C44" t="str">
            <v xml:space="preserve"> GE POWERS 28N-26HZ</v>
          </cell>
          <cell r="D44">
            <v>1359</v>
          </cell>
          <cell r="E44" t="str">
            <v xml:space="preserve"> KERR MCGEE OIL &amp; GAS ONSHORE LP</v>
          </cell>
          <cell r="F44" t="str">
            <v>10/22/2011</v>
          </cell>
          <cell r="G44" t="str">
            <v xml:space="preserve"> PR</v>
          </cell>
          <cell r="H44" t="str">
            <v>962</v>
          </cell>
          <cell r="I44" t="str">
            <v>665</v>
          </cell>
          <cell r="J44" t="str">
            <v>NO</v>
          </cell>
          <cell r="K44" t="str">
            <v>7000</v>
          </cell>
          <cell r="L44" t="str">
            <v>490</v>
          </cell>
          <cell r="M44">
            <v>0</v>
          </cell>
        </row>
        <row r="45">
          <cell r="A45" t="str">
            <v>05-123-35149</v>
          </cell>
          <cell r="B45" t="str">
            <v xml:space="preserve"> 14N-11HZ WEICHEL</v>
          </cell>
          <cell r="C45" t="str">
            <v xml:space="preserve"> GE POWERS 28N-26HZ</v>
          </cell>
          <cell r="D45">
            <v>1365</v>
          </cell>
          <cell r="E45" t="str">
            <v xml:space="preserve"> KERR MCGEE OIL &amp; GAS ONSHORE LP</v>
          </cell>
          <cell r="F45" t="str">
            <v>8/22/2012</v>
          </cell>
          <cell r="G45" t="str">
            <v xml:space="preserve"> PR</v>
          </cell>
          <cell r="H45" t="str">
            <v>907</v>
          </cell>
          <cell r="I45" t="str">
            <v>545</v>
          </cell>
          <cell r="J45" t="str">
            <v>NO</v>
          </cell>
          <cell r="K45" t="str">
            <v>7001</v>
          </cell>
          <cell r="L45" t="str">
            <v>530</v>
          </cell>
          <cell r="M45">
            <v>0</v>
          </cell>
        </row>
        <row r="46">
          <cell r="A46" t="str">
            <v>05-123-35158</v>
          </cell>
          <cell r="B46" t="str">
            <v xml:space="preserve"> 28N-11HZ WEICHEL</v>
          </cell>
          <cell r="C46" t="str">
            <v xml:space="preserve"> GE POWERS 28N-26HZ</v>
          </cell>
          <cell r="D46">
            <v>1431</v>
          </cell>
          <cell r="E46" t="str">
            <v xml:space="preserve"> KERR MCGEE OIL &amp; GAS ONSHORE LP</v>
          </cell>
          <cell r="F46" t="str">
            <v>8/26/2012</v>
          </cell>
          <cell r="G46" t="str">
            <v xml:space="preserve"> PR</v>
          </cell>
          <cell r="H46" t="str">
            <v>938</v>
          </cell>
          <cell r="I46" t="str">
            <v>545</v>
          </cell>
          <cell r="J46" t="str">
            <v>NO</v>
          </cell>
          <cell r="K46" t="str">
            <v>7004</v>
          </cell>
          <cell r="L46" t="str">
            <v>120</v>
          </cell>
          <cell r="M46">
            <v>0</v>
          </cell>
        </row>
        <row r="47">
          <cell r="A47" t="str">
            <v>05-123-37937</v>
          </cell>
          <cell r="B47" t="str">
            <v xml:space="preserve"> GREENLEAF 16N-15HZX</v>
          </cell>
          <cell r="C47" t="str">
            <v xml:space="preserve"> GE POWERS 30C-26HZ</v>
          </cell>
          <cell r="D47">
            <v>1440</v>
          </cell>
          <cell r="E47" t="str">
            <v xml:space="preserve"> KERR MCGEE OIL &amp; GAS ONSHORE LP</v>
          </cell>
          <cell r="F47" t="str">
            <v>11/19/2014</v>
          </cell>
          <cell r="G47" t="str">
            <v>PR</v>
          </cell>
          <cell r="H47" t="str">
            <v>769</v>
          </cell>
          <cell r="I47" t="str">
            <v>640</v>
          </cell>
          <cell r="J47" t="str">
            <v>NO</v>
          </cell>
          <cell r="K47" t="str">
            <v>6870</v>
          </cell>
          <cell r="L47" t="str">
            <v>770</v>
          </cell>
          <cell r="M47">
            <v>0</v>
          </cell>
        </row>
        <row r="48">
          <cell r="A48" t="str">
            <v>05-123-37937</v>
          </cell>
          <cell r="B48" t="str">
            <v xml:space="preserve"> GREENLEAF 16N-15HZX</v>
          </cell>
          <cell r="C48" t="str">
            <v xml:space="preserve"> GE POWERS 30C-26HZ</v>
          </cell>
          <cell r="D48">
            <v>1440</v>
          </cell>
          <cell r="E48" t="str">
            <v xml:space="preserve"> KERR MCGEE OIL &amp; GAS ONSHORE LP</v>
          </cell>
          <cell r="F48" t="str">
            <v>11/19/2014</v>
          </cell>
          <cell r="G48" t="str">
            <v>PR</v>
          </cell>
          <cell r="H48" t="str">
            <v>769</v>
          </cell>
          <cell r="I48" t="str">
            <v>640</v>
          </cell>
          <cell r="J48" t="str">
            <v>NO</v>
          </cell>
          <cell r="K48" t="str">
            <v>6870</v>
          </cell>
          <cell r="L48" t="str">
            <v>770</v>
          </cell>
          <cell r="M48">
            <v>0</v>
          </cell>
        </row>
        <row r="49">
          <cell r="A49" t="str">
            <v>05-123-37937</v>
          </cell>
          <cell r="B49" t="str">
            <v xml:space="preserve"> GREENLEAF 16N-15HZX</v>
          </cell>
          <cell r="C49" t="str">
            <v xml:space="preserve"> GE POWERS 30C-26HZ</v>
          </cell>
          <cell r="D49">
            <v>1440</v>
          </cell>
          <cell r="E49" t="str">
            <v xml:space="preserve"> KERR MCGEE OIL &amp; GAS ONSHORE LP</v>
          </cell>
          <cell r="F49" t="str">
            <v>11/19/2014</v>
          </cell>
          <cell r="G49" t="str">
            <v>PR</v>
          </cell>
          <cell r="H49" t="str">
            <v>769</v>
          </cell>
          <cell r="I49" t="str">
            <v>640</v>
          </cell>
          <cell r="J49" t="str">
            <v>NO</v>
          </cell>
          <cell r="K49" t="str">
            <v>6870</v>
          </cell>
          <cell r="L49" t="str">
            <v>770</v>
          </cell>
          <cell r="M49">
            <v>0</v>
          </cell>
        </row>
        <row r="50">
          <cell r="A50" t="str">
            <v>05-123-36244</v>
          </cell>
          <cell r="B50" t="str">
            <v xml:space="preserve"> SPARBOE 27N-26HZ</v>
          </cell>
          <cell r="C50" t="str">
            <v xml:space="preserve"> GE POWERS 28N-26HZ</v>
          </cell>
          <cell r="D50">
            <v>1446</v>
          </cell>
          <cell r="E50" t="str">
            <v xml:space="preserve"> KERR MCGEE OIL &amp; GAS ONSHORE LP</v>
          </cell>
          <cell r="F50" t="str">
            <v>2/12/2013</v>
          </cell>
          <cell r="G50" t="str">
            <v>PA</v>
          </cell>
          <cell r="H50" t="str">
            <v>1831</v>
          </cell>
          <cell r="I50" t="str">
            <v>1700</v>
          </cell>
          <cell r="J50" t="str">
            <v>NA</v>
          </cell>
          <cell r="K50" t="str">
            <v xml:space="preserve">NA </v>
          </cell>
          <cell r="L50" t="str">
            <v>NA</v>
          </cell>
          <cell r="M50" t="str">
            <v>Only Surface Drilled.  Surface P&amp;A'd</v>
          </cell>
        </row>
        <row r="51">
          <cell r="A51" t="str">
            <v>05-123-26895</v>
          </cell>
          <cell r="B51" t="str">
            <v xml:space="preserve"> 27-27 ROBERT POWERS X</v>
          </cell>
          <cell r="C51" t="str">
            <v xml:space="preserve"> GE POWERS 30C-26HZ</v>
          </cell>
          <cell r="D51">
            <v>1487</v>
          </cell>
          <cell r="E51" t="str">
            <v xml:space="preserve"> KERR MCGEE OIL &amp; GAS ONSHORE LP</v>
          </cell>
          <cell r="F51" t="str">
            <v>7/16/2008</v>
          </cell>
          <cell r="G51" t="str">
            <v xml:space="preserve"> PR</v>
          </cell>
          <cell r="H51" t="str">
            <v>968</v>
          </cell>
          <cell r="I51" t="str">
            <v>200</v>
          </cell>
          <cell r="J51" t="str">
            <v>NO</v>
          </cell>
          <cell r="K51" t="str">
            <v>6915</v>
          </cell>
          <cell r="L51" t="str">
            <v>1650</v>
          </cell>
          <cell r="M51">
            <v>0</v>
          </cell>
        </row>
      </sheetData>
      <sheetData sheetId="4">
        <row r="2">
          <cell r="B2" t="str">
            <v>API NUMBER</v>
          </cell>
          <cell r="C2" t="str">
            <v>WELL NAME</v>
          </cell>
          <cell r="D2">
            <v>0</v>
          </cell>
          <cell r="E2" t="str">
            <v>NIOBRARA TOP</v>
          </cell>
          <cell r="F2" t="str">
            <v>CEMENT TOP</v>
          </cell>
          <cell r="G2" t="str">
            <v>CEMENT ABOVE NIOBRARA</v>
          </cell>
          <cell r="H2" t="str">
            <v>WELLBORE INTEGRITY ISSUES</v>
          </cell>
          <cell r="I2" t="str">
            <v>SPUD DATE</v>
          </cell>
        </row>
        <row r="3">
          <cell r="B3" t="str">
            <v>05-123-20990</v>
          </cell>
          <cell r="C3" t="str">
            <v>ALLEN 3-34A</v>
          </cell>
          <cell r="D3" t="str">
            <v xml:space="preserve"> ALLEN 3-34A</v>
          </cell>
          <cell r="E3" t="str">
            <v>7098</v>
          </cell>
          <cell r="F3" t="str">
            <v>4180</v>
          </cell>
          <cell r="G3">
            <v>2918</v>
          </cell>
          <cell r="H3" t="str">
            <v>None</v>
          </cell>
          <cell r="I3">
            <v>37565</v>
          </cell>
          <cell r="J3" t="str">
            <v>971'</v>
          </cell>
          <cell r="K3" t="str">
            <v>Lesser quality cmt up to 2750'</v>
          </cell>
          <cell r="L3">
            <v>0</v>
          </cell>
          <cell r="M3">
            <v>971</v>
          </cell>
        </row>
        <row r="4">
          <cell r="B4" t="str">
            <v>05-123-16783</v>
          </cell>
          <cell r="C4" t="str">
            <v>BOLET RED X 15-16</v>
          </cell>
          <cell r="D4" t="e">
            <v>#N/A</v>
          </cell>
          <cell r="E4">
            <v>6881.38</v>
          </cell>
          <cell r="F4">
            <v>6115</v>
          </cell>
          <cell r="G4">
            <v>766.38000000000011</v>
          </cell>
          <cell r="H4">
            <v>0</v>
          </cell>
          <cell r="I4">
            <v>34036</v>
          </cell>
          <cell r="J4">
            <v>0</v>
          </cell>
          <cell r="K4" t="str">
            <v>Additional cmt from 4590'-3544'</v>
          </cell>
          <cell r="L4">
            <v>0</v>
          </cell>
          <cell r="M4">
            <v>794</v>
          </cell>
        </row>
        <row r="5">
          <cell r="B5" t="str">
            <v>05-123-16236</v>
          </cell>
          <cell r="C5" t="str">
            <v>BOLET RED X 15-4D</v>
          </cell>
          <cell r="D5" t="e">
            <v>#N/A</v>
          </cell>
          <cell r="E5">
            <v>6881.46</v>
          </cell>
          <cell r="F5">
            <v>6420</v>
          </cell>
          <cell r="G5">
            <v>461.46000000000004</v>
          </cell>
          <cell r="H5">
            <v>0</v>
          </cell>
          <cell r="I5">
            <v>33957</v>
          </cell>
          <cell r="J5" t="str">
            <v>786'</v>
          </cell>
          <cell r="K5">
            <v>0</v>
          </cell>
          <cell r="L5">
            <v>0</v>
          </cell>
          <cell r="M5">
            <v>786</v>
          </cell>
        </row>
        <row r="6">
          <cell r="B6" t="str">
            <v>05-123-10124</v>
          </cell>
          <cell r="C6" t="str">
            <v>EICHTHALER #2</v>
          </cell>
          <cell r="D6" t="e">
            <v>#N/A</v>
          </cell>
          <cell r="E6">
            <v>6947</v>
          </cell>
          <cell r="F6">
            <v>6168</v>
          </cell>
          <cell r="G6">
            <v>779</v>
          </cell>
          <cell r="H6" t="str">
            <v>Fixed csg leak @ 830' &amp; squeeze holes @ 6840', 6650', 6615', 1060'.</v>
          </cell>
          <cell r="I6">
            <v>29557</v>
          </cell>
          <cell r="J6" t="str">
            <v>YES</v>
          </cell>
          <cell r="K6" t="str">
            <v>Additional cmt from 1060' - 375'</v>
          </cell>
          <cell r="L6">
            <v>0</v>
          </cell>
          <cell r="M6">
            <v>224</v>
          </cell>
        </row>
        <row r="7">
          <cell r="B7" t="str">
            <v>05-123-08663-0</v>
          </cell>
          <cell r="C7" t="str">
            <v>EICHTHALER 1</v>
          </cell>
          <cell r="D7" t="e">
            <v>#N/A</v>
          </cell>
          <cell r="E7">
            <v>6956</v>
          </cell>
          <cell r="F7">
            <v>5678</v>
          </cell>
          <cell r="G7">
            <v>1278</v>
          </cell>
          <cell r="H7" t="str">
            <v>Squeeze Holes 6710 &amp; 6330</v>
          </cell>
          <cell r="I7">
            <v>27873</v>
          </cell>
          <cell r="J7" t="str">
            <v>YES</v>
          </cell>
          <cell r="K7" t="str">
            <v>Additional cmt from 960' - 236'</v>
          </cell>
          <cell r="L7">
            <v>0</v>
          </cell>
          <cell r="M7">
            <v>228</v>
          </cell>
        </row>
        <row r="8">
          <cell r="B8" t="str">
            <v>05-123-19573</v>
          </cell>
          <cell r="C8" t="str">
            <v>HSR-WEICHEL 13-14</v>
          </cell>
          <cell r="D8" t="e">
            <v>#N/A</v>
          </cell>
          <cell r="E8">
            <v>6851.51</v>
          </cell>
          <cell r="F8">
            <v>6250</v>
          </cell>
          <cell r="G8">
            <v>601.51000000000022</v>
          </cell>
          <cell r="H8" t="str">
            <v>DV tool @ 5005'</v>
          </cell>
          <cell r="I8">
            <v>35867</v>
          </cell>
          <cell r="J8">
            <v>0</v>
          </cell>
          <cell r="K8" t="str">
            <v>Additional cmt from 5005' - 3925'</v>
          </cell>
          <cell r="L8">
            <v>0</v>
          </cell>
          <cell r="M8">
            <v>870</v>
          </cell>
        </row>
        <row r="9">
          <cell r="B9" t="str">
            <v>05-123-20338</v>
          </cell>
          <cell r="C9" t="str">
            <v>HSR-WEICHEL 15-14A</v>
          </cell>
          <cell r="D9" t="e">
            <v>#N/A</v>
          </cell>
          <cell r="E9">
            <v>6921</v>
          </cell>
          <cell r="F9" t="str">
            <v>6518</v>
          </cell>
          <cell r="G9">
            <v>403</v>
          </cell>
          <cell r="H9" t="str">
            <v>None</v>
          </cell>
          <cell r="I9">
            <v>36974</v>
          </cell>
          <cell r="J9">
            <v>0</v>
          </cell>
          <cell r="K9">
            <v>0</v>
          </cell>
          <cell r="L9">
            <v>0</v>
          </cell>
          <cell r="M9">
            <v>922</v>
          </cell>
        </row>
        <row r="10">
          <cell r="B10" t="str">
            <v>05-123-20961</v>
          </cell>
          <cell r="C10" t="str">
            <v>HUDSON 12-26A</v>
          </cell>
          <cell r="D10" t="str">
            <v xml:space="preserve"> 12-26A HUDSON</v>
          </cell>
          <cell r="E10">
            <v>6970</v>
          </cell>
          <cell r="F10" t="str">
            <v>6320</v>
          </cell>
          <cell r="G10">
            <v>650</v>
          </cell>
          <cell r="H10" t="str">
            <v>None</v>
          </cell>
          <cell r="I10">
            <v>37498</v>
          </cell>
          <cell r="J10">
            <v>0</v>
          </cell>
          <cell r="K10">
            <v>0</v>
          </cell>
          <cell r="L10">
            <v>0</v>
          </cell>
          <cell r="M10">
            <v>930</v>
          </cell>
        </row>
        <row r="11">
          <cell r="B11" t="str">
            <v>05-123-07752</v>
          </cell>
          <cell r="C11" t="str">
            <v>MARGARET EICHTHALER 1</v>
          </cell>
          <cell r="D11" t="str">
            <v xml:space="preserve"> 1 MARGARET EICHTHALER</v>
          </cell>
          <cell r="E11">
            <v>6966</v>
          </cell>
          <cell r="F11">
            <v>5944</v>
          </cell>
          <cell r="G11">
            <v>1022</v>
          </cell>
          <cell r="H11" t="str">
            <v>Sqz holes @ 6950'. DV tool at 932'</v>
          </cell>
          <cell r="I11">
            <v>26886</v>
          </cell>
          <cell r="J11" t="str">
            <v>YES</v>
          </cell>
          <cell r="K11" t="str">
            <v>Additional cmt from 920' - 400'</v>
          </cell>
          <cell r="L11">
            <v>0</v>
          </cell>
          <cell r="M11">
            <v>233</v>
          </cell>
        </row>
        <row r="12">
          <cell r="B12" t="str">
            <v>05-123-09794</v>
          </cell>
          <cell r="C12" t="str">
            <v>MARGARET EICHTHALER 2</v>
          </cell>
          <cell r="D12" t="e">
            <v>#N/A</v>
          </cell>
          <cell r="E12">
            <v>6895</v>
          </cell>
          <cell r="F12">
            <v>6150</v>
          </cell>
          <cell r="G12">
            <v>745</v>
          </cell>
          <cell r="H12" t="str">
            <v>Sqz holes @ 6670'. DV tool @ 790'</v>
          </cell>
          <cell r="I12">
            <v>29141</v>
          </cell>
          <cell r="J12" t="str">
            <v>YES</v>
          </cell>
          <cell r="K12" t="str">
            <v>Additional cmt from 850' - 620'</v>
          </cell>
          <cell r="L12">
            <v>0</v>
          </cell>
          <cell r="M12">
            <v>292</v>
          </cell>
        </row>
        <row r="13">
          <cell r="B13" t="str">
            <v>05-123-09778</v>
          </cell>
          <cell r="C13" t="str">
            <v>MARGARET EICHTHALER B-2</v>
          </cell>
          <cell r="D13" t="e">
            <v>#N/A</v>
          </cell>
          <cell r="E13">
            <v>6904</v>
          </cell>
          <cell r="F13">
            <v>6100</v>
          </cell>
          <cell r="G13">
            <v>804</v>
          </cell>
          <cell r="H13" t="str">
            <v xml:space="preserve">Sqz holes @ 6950'. DV tool @ 810' </v>
          </cell>
          <cell r="I13">
            <v>29110</v>
          </cell>
          <cell r="J13" t="str">
            <v>YES</v>
          </cell>
          <cell r="K13" t="str">
            <v>Additional cmt from 770'-350'</v>
          </cell>
          <cell r="L13">
            <v>0</v>
          </cell>
          <cell r="M13">
            <v>281</v>
          </cell>
        </row>
        <row r="14">
          <cell r="B14" t="str">
            <v>05-123-24863</v>
          </cell>
          <cell r="C14" t="str">
            <v>POWERS - USX  X 27-2</v>
          </cell>
          <cell r="D14" t="str">
            <v xml:space="preserve"> 27-2 POWERS - USX  X</v>
          </cell>
          <cell r="E14">
            <v>6940</v>
          </cell>
          <cell r="F14">
            <v>6425</v>
          </cell>
          <cell r="G14">
            <v>515</v>
          </cell>
          <cell r="H14" t="str">
            <v>DV tool @ 5120' but passed PT in 2007 to 6000 psi</v>
          </cell>
          <cell r="I14">
            <v>39173</v>
          </cell>
          <cell r="J14">
            <v>0</v>
          </cell>
          <cell r="K14" t="str">
            <v>Additional cmt from 5120'-3515'</v>
          </cell>
          <cell r="L14">
            <v>0</v>
          </cell>
          <cell r="M14">
            <v>979</v>
          </cell>
        </row>
        <row r="15">
          <cell r="B15" t="str">
            <v>05-123-21423</v>
          </cell>
          <cell r="C15" t="str">
            <v>POWERS 11-23A</v>
          </cell>
          <cell r="D15" t="e">
            <v>#N/A</v>
          </cell>
          <cell r="E15">
            <v>6934</v>
          </cell>
          <cell r="F15">
            <v>6580</v>
          </cell>
          <cell r="G15">
            <v>354</v>
          </cell>
          <cell r="H15" t="str">
            <v>SX squeeze holes @ 4820'</v>
          </cell>
          <cell r="I15">
            <v>37739</v>
          </cell>
          <cell r="J15">
            <v>0</v>
          </cell>
          <cell r="K15" t="str">
            <v>Additional cmt from 4870'-4275'</v>
          </cell>
          <cell r="L15">
            <v>0</v>
          </cell>
          <cell r="M15">
            <v>924</v>
          </cell>
        </row>
        <row r="16">
          <cell r="B16" t="str">
            <v>05-123-22240</v>
          </cell>
          <cell r="C16" t="str">
            <v>POWERS 11-27</v>
          </cell>
          <cell r="D16" t="e">
            <v>#N/A</v>
          </cell>
          <cell r="E16">
            <v>6958</v>
          </cell>
          <cell r="F16">
            <v>3970</v>
          </cell>
          <cell r="G16">
            <v>2988</v>
          </cell>
          <cell r="H16" t="str">
            <v>None known (NBL trade)</v>
          </cell>
          <cell r="I16">
            <v>38205</v>
          </cell>
          <cell r="J16">
            <v>0</v>
          </cell>
          <cell r="K16" t="str">
            <v>Possible composite frac plugs downhole</v>
          </cell>
          <cell r="L16">
            <v>0</v>
          </cell>
          <cell r="M16">
            <v>912</v>
          </cell>
        </row>
        <row r="17">
          <cell r="B17" t="str">
            <v>05-123-21447</v>
          </cell>
          <cell r="C17" t="str">
            <v>POWERS 11-27A</v>
          </cell>
          <cell r="D17" t="str">
            <v xml:space="preserve"> 11-27A POWERS</v>
          </cell>
          <cell r="E17">
            <v>7000</v>
          </cell>
          <cell r="F17" t="str">
            <v>6444</v>
          </cell>
          <cell r="G17">
            <v>556</v>
          </cell>
          <cell r="H17" t="str">
            <v>None</v>
          </cell>
          <cell r="I17">
            <v>37775</v>
          </cell>
          <cell r="J17">
            <v>0</v>
          </cell>
          <cell r="K17">
            <v>0</v>
          </cell>
          <cell r="L17">
            <v>0</v>
          </cell>
          <cell r="M17">
            <v>932</v>
          </cell>
        </row>
        <row r="18">
          <cell r="B18" t="str">
            <v>05-123-21255</v>
          </cell>
          <cell r="C18" t="str">
            <v>POWERS 12-22</v>
          </cell>
          <cell r="D18" t="e">
            <v>#N/A</v>
          </cell>
          <cell r="E18">
            <v>6906</v>
          </cell>
          <cell r="F18">
            <v>6592</v>
          </cell>
          <cell r="G18">
            <v>314</v>
          </cell>
          <cell r="H18" t="str">
            <v>None. NBL trade well</v>
          </cell>
          <cell r="I18">
            <v>37632</v>
          </cell>
          <cell r="J18">
            <v>0</v>
          </cell>
          <cell r="K18" t="str">
            <v>Additional cmt from 911'-surface (annular fill)</v>
          </cell>
          <cell r="L18">
            <v>0</v>
          </cell>
          <cell r="M18">
            <v>803</v>
          </cell>
        </row>
        <row r="19">
          <cell r="B19" t="str">
            <v>05-123-07336</v>
          </cell>
          <cell r="C19" t="str">
            <v>POWERS 14-22</v>
          </cell>
          <cell r="D19" t="e">
            <v>#N/A</v>
          </cell>
          <cell r="E19">
            <v>6978</v>
          </cell>
          <cell r="F19">
            <v>0</v>
          </cell>
          <cell r="G19">
            <v>6978</v>
          </cell>
          <cell r="H19">
            <v>0</v>
          </cell>
          <cell r="I19">
            <v>26149</v>
          </cell>
          <cell r="J19">
            <v>0</v>
          </cell>
          <cell r="K19">
            <v>0</v>
          </cell>
          <cell r="L19">
            <v>0</v>
          </cell>
          <cell r="M19">
            <v>496</v>
          </cell>
        </row>
        <row r="20">
          <cell r="B20" t="str">
            <v>05-123-22261</v>
          </cell>
          <cell r="C20" t="str">
            <v>POWERS 21-27</v>
          </cell>
          <cell r="D20" t="str">
            <v xml:space="preserve"> 21-27 POWERS</v>
          </cell>
          <cell r="E20">
            <v>6968</v>
          </cell>
          <cell r="F20">
            <v>0</v>
          </cell>
          <cell r="G20">
            <v>6968</v>
          </cell>
          <cell r="H20">
            <v>0</v>
          </cell>
          <cell r="I20">
            <v>38216</v>
          </cell>
          <cell r="J20">
            <v>0</v>
          </cell>
          <cell r="K20">
            <v>0</v>
          </cell>
          <cell r="L20">
            <v>0</v>
          </cell>
          <cell r="M20">
            <v>920</v>
          </cell>
        </row>
        <row r="21">
          <cell r="B21" t="str">
            <v>05-123-21539</v>
          </cell>
          <cell r="C21" t="str">
            <v>POWERS 22-27</v>
          </cell>
          <cell r="D21" t="str">
            <v xml:space="preserve"> 22-27 POWERS</v>
          </cell>
          <cell r="E21">
            <v>6938.64</v>
          </cell>
          <cell r="F21">
            <v>0</v>
          </cell>
          <cell r="G21">
            <v>6938.64</v>
          </cell>
          <cell r="H21">
            <v>0</v>
          </cell>
          <cell r="I21">
            <v>38116</v>
          </cell>
          <cell r="J21">
            <v>0</v>
          </cell>
          <cell r="K21">
            <v>0</v>
          </cell>
          <cell r="L21">
            <v>0</v>
          </cell>
          <cell r="M21">
            <v>928</v>
          </cell>
        </row>
        <row r="22">
          <cell r="B22" t="str">
            <v>05-123-21439</v>
          </cell>
          <cell r="C22" t="str">
            <v>POWERS 23-22</v>
          </cell>
          <cell r="D22" t="e">
            <v>#N/A</v>
          </cell>
          <cell r="E22">
            <v>6901</v>
          </cell>
          <cell r="F22">
            <v>0</v>
          </cell>
          <cell r="G22">
            <v>6901</v>
          </cell>
          <cell r="H22">
            <v>0</v>
          </cell>
          <cell r="I22">
            <v>37746</v>
          </cell>
          <cell r="J22">
            <v>0</v>
          </cell>
          <cell r="K22">
            <v>0</v>
          </cell>
          <cell r="L22">
            <v>0</v>
          </cell>
          <cell r="M22">
            <v>849</v>
          </cell>
        </row>
        <row r="23">
          <cell r="B23" t="str">
            <v>05-123-20960</v>
          </cell>
          <cell r="C23" t="str">
            <v>POWERS 3-23A</v>
          </cell>
          <cell r="D23" t="e">
            <v>#N/A</v>
          </cell>
          <cell r="E23">
            <v>6854</v>
          </cell>
          <cell r="F23" t="str">
            <v>6390</v>
          </cell>
          <cell r="G23">
            <v>464</v>
          </cell>
          <cell r="H23">
            <v>0</v>
          </cell>
          <cell r="I23">
            <v>37504</v>
          </cell>
          <cell r="J23">
            <v>0</v>
          </cell>
          <cell r="K23">
            <v>0</v>
          </cell>
          <cell r="L23">
            <v>0</v>
          </cell>
          <cell r="M23">
            <v>934</v>
          </cell>
        </row>
        <row r="24">
          <cell r="B24" t="str">
            <v>05-123-09949</v>
          </cell>
          <cell r="C24" t="str">
            <v>POWERS 34-22</v>
          </cell>
          <cell r="D24" t="e">
            <v>#N/A</v>
          </cell>
          <cell r="E24">
            <v>6974</v>
          </cell>
          <cell r="F24">
            <v>0</v>
          </cell>
          <cell r="G24">
            <v>6974</v>
          </cell>
          <cell r="H24">
            <v>0</v>
          </cell>
          <cell r="I24">
            <v>29360</v>
          </cell>
          <cell r="J24">
            <v>0</v>
          </cell>
          <cell r="K24">
            <v>0</v>
          </cell>
          <cell r="L24">
            <v>0</v>
          </cell>
          <cell r="M24">
            <v>607</v>
          </cell>
        </row>
        <row r="25">
          <cell r="B25" t="str">
            <v>05-123-07669</v>
          </cell>
          <cell r="C25" t="str">
            <v>POWERS 41-22</v>
          </cell>
          <cell r="D25" t="e">
            <v>#N/A</v>
          </cell>
          <cell r="E25">
            <v>6909.42</v>
          </cell>
          <cell r="F25">
            <v>0</v>
          </cell>
          <cell r="G25">
            <v>6909.42</v>
          </cell>
          <cell r="H25">
            <v>0</v>
          </cell>
          <cell r="I25">
            <v>26759</v>
          </cell>
          <cell r="J25">
            <v>0</v>
          </cell>
          <cell r="K25">
            <v>0</v>
          </cell>
          <cell r="L25">
            <v>0</v>
          </cell>
          <cell r="M25">
            <v>131</v>
          </cell>
        </row>
        <row r="26">
          <cell r="B26" t="str">
            <v>05-123-21538</v>
          </cell>
          <cell r="C26" t="str">
            <v>POWERS 41-27</v>
          </cell>
          <cell r="D26" t="str">
            <v xml:space="preserve"> 41-27 POWERS</v>
          </cell>
          <cell r="E26">
            <v>6957</v>
          </cell>
          <cell r="F26">
            <v>0</v>
          </cell>
          <cell r="G26">
            <v>6957</v>
          </cell>
          <cell r="H26">
            <v>0</v>
          </cell>
          <cell r="I26">
            <v>37871</v>
          </cell>
          <cell r="J26">
            <v>0</v>
          </cell>
          <cell r="K26">
            <v>0</v>
          </cell>
          <cell r="L26">
            <v>0</v>
          </cell>
          <cell r="M26">
            <v>881</v>
          </cell>
        </row>
        <row r="27">
          <cell r="B27" t="str">
            <v>05-123-16398</v>
          </cell>
          <cell r="C27" t="str">
            <v>Powers Red X 27-04D</v>
          </cell>
          <cell r="D27" t="str">
            <v xml:space="preserve"> 27-04D Powers Red X</v>
          </cell>
          <cell r="E27">
            <v>6939</v>
          </cell>
          <cell r="F27">
            <v>0</v>
          </cell>
          <cell r="G27">
            <v>6939</v>
          </cell>
          <cell r="H27">
            <v>0</v>
          </cell>
          <cell r="I27">
            <v>33937</v>
          </cell>
          <cell r="J27">
            <v>0</v>
          </cell>
          <cell r="K27">
            <v>0</v>
          </cell>
          <cell r="L27">
            <v>0</v>
          </cell>
          <cell r="M27">
            <v>910</v>
          </cell>
        </row>
        <row r="28">
          <cell r="B28" t="str">
            <v>05-123-19635</v>
          </cell>
          <cell r="C28" t="str">
            <v>POWERS RED X 27-16Di</v>
          </cell>
          <cell r="D28" t="str">
            <v xml:space="preserve"> 27-16Di POWERS RED X</v>
          </cell>
          <cell r="E28">
            <v>6982</v>
          </cell>
          <cell r="F28">
            <v>0</v>
          </cell>
          <cell r="G28">
            <v>6982</v>
          </cell>
          <cell r="H28">
            <v>0</v>
          </cell>
          <cell r="I28">
            <v>35984</v>
          </cell>
          <cell r="J28">
            <v>0</v>
          </cell>
          <cell r="K28">
            <v>0</v>
          </cell>
          <cell r="L28">
            <v>0</v>
          </cell>
          <cell r="M28">
            <v>1018</v>
          </cell>
        </row>
        <row r="29">
          <cell r="B29" t="str">
            <v>05-123-28165</v>
          </cell>
          <cell r="C29" t="str">
            <v>POWERS ROBERT X 22-33D</v>
          </cell>
          <cell r="D29" t="e">
            <v>#N/A</v>
          </cell>
          <cell r="E29">
            <v>7020</v>
          </cell>
          <cell r="F29">
            <v>0</v>
          </cell>
          <cell r="G29">
            <v>7020</v>
          </cell>
          <cell r="H29">
            <v>0</v>
          </cell>
          <cell r="I29">
            <v>40050</v>
          </cell>
          <cell r="J29">
            <v>0</v>
          </cell>
          <cell r="K29">
            <v>0</v>
          </cell>
          <cell r="L29">
            <v>0</v>
          </cell>
          <cell r="M29">
            <v>897</v>
          </cell>
        </row>
        <row r="30">
          <cell r="B30" t="str">
            <v>05-123-08159</v>
          </cell>
          <cell r="C30" t="str">
            <v>POWERS USX X 27-7</v>
          </cell>
          <cell r="D30" t="str">
            <v xml:space="preserve"> 27-7 POWERS USX X</v>
          </cell>
          <cell r="E30">
            <v>6930</v>
          </cell>
          <cell r="F30">
            <v>0</v>
          </cell>
          <cell r="G30">
            <v>6930</v>
          </cell>
          <cell r="H30">
            <v>0</v>
          </cell>
          <cell r="I30">
            <v>27311</v>
          </cell>
          <cell r="J30">
            <v>0</v>
          </cell>
          <cell r="K30">
            <v>0</v>
          </cell>
          <cell r="L30">
            <v>0</v>
          </cell>
          <cell r="M30">
            <v>210</v>
          </cell>
        </row>
        <row r="31">
          <cell r="B31" t="str">
            <v>05-123-24862</v>
          </cell>
          <cell r="C31" t="str">
            <v>Powers USX X 28-08</v>
          </cell>
          <cell r="D31" t="str">
            <v xml:space="preserve"> 28-08 Powers USX X</v>
          </cell>
          <cell r="E31">
            <v>6989.61</v>
          </cell>
          <cell r="F31">
            <v>0</v>
          </cell>
          <cell r="G31">
            <v>6989.61</v>
          </cell>
          <cell r="H31">
            <v>0</v>
          </cell>
          <cell r="I31">
            <v>39179</v>
          </cell>
          <cell r="J31">
            <v>0</v>
          </cell>
          <cell r="K31">
            <v>0</v>
          </cell>
          <cell r="L31">
            <v>0</v>
          </cell>
          <cell r="M31">
            <v>961</v>
          </cell>
        </row>
        <row r="32">
          <cell r="B32" t="str">
            <v>05-123-32714</v>
          </cell>
          <cell r="C32" t="str">
            <v>POWERS X 22-21D</v>
          </cell>
          <cell r="D32" t="e">
            <v>#N/A</v>
          </cell>
          <cell r="E32" t="e">
            <v>#N/A</v>
          </cell>
          <cell r="F32">
            <v>0</v>
          </cell>
          <cell r="G32" t="e">
            <v>#N/A</v>
          </cell>
          <cell r="H32">
            <v>0</v>
          </cell>
          <cell r="I32">
            <v>40912</v>
          </cell>
          <cell r="J32">
            <v>0</v>
          </cell>
          <cell r="K32">
            <v>0</v>
          </cell>
          <cell r="L32">
            <v>0</v>
          </cell>
          <cell r="M32">
            <v>915</v>
          </cell>
        </row>
        <row r="33">
          <cell r="B33" t="str">
            <v>05-123-22858</v>
          </cell>
          <cell r="C33" t="str">
            <v>POWERS X 22-8JI</v>
          </cell>
          <cell r="D33" t="e">
            <v>#N/A</v>
          </cell>
          <cell r="E33">
            <v>6895.1</v>
          </cell>
          <cell r="F33">
            <v>0</v>
          </cell>
          <cell r="G33">
            <v>6895.1</v>
          </cell>
          <cell r="H33">
            <v>0</v>
          </cell>
          <cell r="I33">
            <v>38476</v>
          </cell>
          <cell r="J33">
            <v>0</v>
          </cell>
          <cell r="K33">
            <v>0</v>
          </cell>
          <cell r="L33">
            <v>0</v>
          </cell>
          <cell r="M33">
            <v>903</v>
          </cell>
        </row>
        <row r="34">
          <cell r="B34" t="str">
            <v>05-123-32259</v>
          </cell>
          <cell r="C34" t="str">
            <v>POWERS X22-02</v>
          </cell>
          <cell r="D34" t="e">
            <v>#N/A</v>
          </cell>
          <cell r="E34" t="e">
            <v>#N/A</v>
          </cell>
          <cell r="F34">
            <v>0</v>
          </cell>
          <cell r="G34" t="e">
            <v>#N/A</v>
          </cell>
          <cell r="H34">
            <v>0</v>
          </cell>
          <cell r="I34">
            <v>40770</v>
          </cell>
          <cell r="J34">
            <v>0</v>
          </cell>
          <cell r="K34">
            <v>0</v>
          </cell>
          <cell r="L34">
            <v>0</v>
          </cell>
          <cell r="M34">
            <v>866</v>
          </cell>
        </row>
        <row r="35">
          <cell r="B35" t="str">
            <v>05-123-32977</v>
          </cell>
          <cell r="C35" t="str">
            <v>POWERS X22-04</v>
          </cell>
          <cell r="D35" t="e">
            <v>#N/A</v>
          </cell>
          <cell r="E35" t="e">
            <v>#N/A</v>
          </cell>
          <cell r="F35">
            <v>0</v>
          </cell>
          <cell r="G35" t="e">
            <v>#N/A</v>
          </cell>
          <cell r="H35">
            <v>0</v>
          </cell>
          <cell r="I35">
            <v>40779</v>
          </cell>
          <cell r="J35">
            <v>0</v>
          </cell>
          <cell r="K35">
            <v>0</v>
          </cell>
          <cell r="L35" t="str">
            <v>RAPTOR - 600 FT.</v>
          </cell>
          <cell r="M35">
            <v>905</v>
          </cell>
        </row>
        <row r="36">
          <cell r="B36" t="str">
            <v>05-123-32608</v>
          </cell>
          <cell r="C36" t="str">
            <v>Powers X22-31</v>
          </cell>
          <cell r="D36" t="e">
            <v>#N/A</v>
          </cell>
          <cell r="E36" t="e">
            <v>#N/A</v>
          </cell>
          <cell r="F36">
            <v>0</v>
          </cell>
          <cell r="G36" t="e">
            <v>#N/A</v>
          </cell>
          <cell r="H36">
            <v>0</v>
          </cell>
          <cell r="I36">
            <v>40784</v>
          </cell>
          <cell r="J36">
            <v>0</v>
          </cell>
          <cell r="K36">
            <v>0</v>
          </cell>
          <cell r="L36">
            <v>0</v>
          </cell>
          <cell r="M36">
            <v>866</v>
          </cell>
        </row>
        <row r="37">
          <cell r="B37" t="str">
            <v>05-123-33013</v>
          </cell>
          <cell r="C37" t="str">
            <v>POWERS X27-15</v>
          </cell>
          <cell r="D37" t="str">
            <v xml:space="preserve"> X27-15 POWERS</v>
          </cell>
          <cell r="E37" t="e">
            <v>#N/A</v>
          </cell>
          <cell r="F37">
            <v>0</v>
          </cell>
          <cell r="G37" t="e">
            <v>#N/A</v>
          </cell>
          <cell r="H37">
            <v>0</v>
          </cell>
          <cell r="I37">
            <v>40790</v>
          </cell>
          <cell r="J37">
            <v>0</v>
          </cell>
          <cell r="K37">
            <v>0</v>
          </cell>
          <cell r="L37">
            <v>0</v>
          </cell>
          <cell r="M37">
            <v>995</v>
          </cell>
        </row>
        <row r="38">
          <cell r="B38" t="str">
            <v>05-123-32742</v>
          </cell>
          <cell r="C38" t="str">
            <v>RICKS 11-15</v>
          </cell>
          <cell r="D38" t="e">
            <v>#N/A</v>
          </cell>
          <cell r="E38">
            <v>0</v>
          </cell>
          <cell r="F38">
            <v>0</v>
          </cell>
          <cell r="G38">
            <v>0</v>
          </cell>
          <cell r="H38">
            <v>0</v>
          </cell>
          <cell r="I38">
            <v>0</v>
          </cell>
          <cell r="J38">
            <v>0</v>
          </cell>
          <cell r="K38">
            <v>0</v>
          </cell>
          <cell r="L38">
            <v>0</v>
          </cell>
          <cell r="M38">
            <v>0</v>
          </cell>
        </row>
        <row r="39">
          <cell r="B39" t="str">
            <v>05-123-32745</v>
          </cell>
          <cell r="C39" t="str">
            <v>RICKS 13-15</v>
          </cell>
          <cell r="D39" t="e">
            <v>#N/A</v>
          </cell>
          <cell r="E39">
            <v>6922.64</v>
          </cell>
          <cell r="F39" t="str">
            <v>100</v>
          </cell>
          <cell r="G39">
            <v>6822.64</v>
          </cell>
          <cell r="H39">
            <v>0</v>
          </cell>
          <cell r="I39">
            <v>40761</v>
          </cell>
          <cell r="J39">
            <v>0</v>
          </cell>
          <cell r="K39">
            <v>0</v>
          </cell>
          <cell r="L39">
            <v>0</v>
          </cell>
          <cell r="M39">
            <v>927</v>
          </cell>
        </row>
        <row r="40">
          <cell r="B40" t="str">
            <v>05-123-21890</v>
          </cell>
          <cell r="C40" t="str">
            <v>RICKS 14-15</v>
          </cell>
          <cell r="D40" t="e">
            <v>#N/A</v>
          </cell>
          <cell r="E40">
            <v>6952.82</v>
          </cell>
          <cell r="F40" t="str">
            <v>3750</v>
          </cell>
          <cell r="G40">
            <v>3202.8199999999997</v>
          </cell>
          <cell r="H40">
            <v>0</v>
          </cell>
          <cell r="I40">
            <v>37988</v>
          </cell>
          <cell r="J40">
            <v>0</v>
          </cell>
          <cell r="K40">
            <v>0</v>
          </cell>
          <cell r="L40">
            <v>0</v>
          </cell>
          <cell r="M40">
            <v>851</v>
          </cell>
        </row>
        <row r="41">
          <cell r="B41" t="str">
            <v>05-123-32738</v>
          </cell>
          <cell r="C41" t="str">
            <v>RICKS 23-15</v>
          </cell>
          <cell r="D41" t="e">
            <v>#N/A</v>
          </cell>
          <cell r="E41">
            <v>7356.99</v>
          </cell>
          <cell r="F41" t="str">
            <v>770</v>
          </cell>
          <cell r="G41">
            <v>6586.99</v>
          </cell>
          <cell r="H41">
            <v>0</v>
          </cell>
          <cell r="I41">
            <v>40772</v>
          </cell>
          <cell r="J41">
            <v>0</v>
          </cell>
          <cell r="K41">
            <v>0</v>
          </cell>
          <cell r="L41">
            <v>0</v>
          </cell>
          <cell r="M41">
            <v>930</v>
          </cell>
        </row>
        <row r="42">
          <cell r="B42" t="str">
            <v>05-123-32741</v>
          </cell>
          <cell r="C42" t="str">
            <v>RICKS 35-15</v>
          </cell>
          <cell r="D42" t="e">
            <v>#N/A</v>
          </cell>
          <cell r="E42">
            <v>6955.99</v>
          </cell>
          <cell r="F42" t="str">
            <v>750</v>
          </cell>
          <cell r="G42">
            <v>6205.99</v>
          </cell>
          <cell r="H42">
            <v>0</v>
          </cell>
          <cell r="I42">
            <v>40778</v>
          </cell>
          <cell r="J42">
            <v>0</v>
          </cell>
          <cell r="K42">
            <v>0</v>
          </cell>
          <cell r="L42">
            <v>0</v>
          </cell>
          <cell r="M42">
            <v>939</v>
          </cell>
        </row>
        <row r="43">
          <cell r="B43" t="str">
            <v>05-123-26896</v>
          </cell>
          <cell r="C43" t="str">
            <v>ROBERT POWERS  USX X 27-28</v>
          </cell>
          <cell r="D43" t="str">
            <v xml:space="preserve"> 27-28 ROBERT POWERS  USX X</v>
          </cell>
          <cell r="E43">
            <v>6904</v>
          </cell>
          <cell r="F43">
            <v>0</v>
          </cell>
          <cell r="G43">
            <v>6904</v>
          </cell>
          <cell r="H43">
            <v>0</v>
          </cell>
          <cell r="I43">
            <v>39639</v>
          </cell>
          <cell r="J43">
            <v>0</v>
          </cell>
          <cell r="K43">
            <v>0</v>
          </cell>
          <cell r="L43">
            <v>0</v>
          </cell>
          <cell r="M43">
            <v>927</v>
          </cell>
        </row>
        <row r="44">
          <cell r="B44" t="str">
            <v>05-123-26872</v>
          </cell>
          <cell r="C44" t="str">
            <v>ROBERT POWERS  USX X 27-31</v>
          </cell>
          <cell r="D44" t="e">
            <v>#N/A</v>
          </cell>
          <cell r="E44">
            <v>6907</v>
          </cell>
          <cell r="F44">
            <v>0</v>
          </cell>
          <cell r="G44">
            <v>6907</v>
          </cell>
          <cell r="H44">
            <v>0</v>
          </cell>
          <cell r="I44">
            <v>39654</v>
          </cell>
          <cell r="J44">
            <v>0</v>
          </cell>
          <cell r="K44">
            <v>0</v>
          </cell>
          <cell r="L44">
            <v>0</v>
          </cell>
          <cell r="M44">
            <v>933</v>
          </cell>
        </row>
        <row r="45">
          <cell r="B45" t="str">
            <v>05-123-25822</v>
          </cell>
          <cell r="C45" t="str">
            <v>ROBERT POWERS USX X 27-05</v>
          </cell>
          <cell r="D45" t="e">
            <v>#N/A</v>
          </cell>
          <cell r="E45">
            <v>6942</v>
          </cell>
          <cell r="F45">
            <v>0</v>
          </cell>
          <cell r="G45">
            <v>6942</v>
          </cell>
          <cell r="H45">
            <v>0</v>
          </cell>
          <cell r="I45">
            <v>39610</v>
          </cell>
          <cell r="J45">
            <v>0</v>
          </cell>
          <cell r="K45">
            <v>0</v>
          </cell>
          <cell r="L45">
            <v>0</v>
          </cell>
          <cell r="M45">
            <v>949</v>
          </cell>
        </row>
        <row r="46">
          <cell r="B46" t="str">
            <v>05-123-26837</v>
          </cell>
          <cell r="C46" t="str">
            <v>ROBERT POWERS USX X 27-18</v>
          </cell>
          <cell r="D46" t="str">
            <v xml:space="preserve"> 27-18 ROBERT POWERS USX X</v>
          </cell>
          <cell r="E46">
            <v>6944</v>
          </cell>
          <cell r="F46">
            <v>0</v>
          </cell>
          <cell r="G46">
            <v>6944</v>
          </cell>
          <cell r="H46">
            <v>0</v>
          </cell>
          <cell r="I46">
            <v>39622</v>
          </cell>
          <cell r="J46">
            <v>0</v>
          </cell>
          <cell r="K46">
            <v>0</v>
          </cell>
          <cell r="L46">
            <v>0</v>
          </cell>
          <cell r="M46">
            <v>984</v>
          </cell>
        </row>
        <row r="47">
          <cell r="B47" t="str">
            <v>05-123-14383</v>
          </cell>
          <cell r="C47" t="str">
            <v>ROBERT POWERS USX X 27-19</v>
          </cell>
          <cell r="D47" t="e">
            <v>#N/A</v>
          </cell>
          <cell r="E47" t="e">
            <v>#N/A</v>
          </cell>
          <cell r="F47">
            <v>0</v>
          </cell>
          <cell r="G47" t="e">
            <v>#N/A</v>
          </cell>
          <cell r="H47">
            <v>0</v>
          </cell>
          <cell r="I47">
            <v>32749</v>
          </cell>
          <cell r="J47">
            <v>0</v>
          </cell>
          <cell r="K47">
            <v>0</v>
          </cell>
          <cell r="L47">
            <v>0</v>
          </cell>
          <cell r="M47">
            <v>292</v>
          </cell>
        </row>
        <row r="48">
          <cell r="B48" t="str">
            <v>05-123-26836</v>
          </cell>
          <cell r="C48" t="str">
            <v>ROBERT POWERS USX X 27-22</v>
          </cell>
          <cell r="D48" t="str">
            <v xml:space="preserve"> 27-22 ROBERT POWERS USX X</v>
          </cell>
          <cell r="E48">
            <v>6923.52</v>
          </cell>
          <cell r="F48">
            <v>0</v>
          </cell>
          <cell r="G48">
            <v>6923.52</v>
          </cell>
          <cell r="H48">
            <v>0</v>
          </cell>
          <cell r="I48">
            <v>39627</v>
          </cell>
          <cell r="J48">
            <v>0</v>
          </cell>
          <cell r="K48">
            <v>0</v>
          </cell>
          <cell r="L48">
            <v>0</v>
          </cell>
          <cell r="M48">
            <v>987</v>
          </cell>
        </row>
        <row r="49">
          <cell r="B49" t="str">
            <v>05-123-26897</v>
          </cell>
          <cell r="C49" t="str">
            <v>ROBERT POWERS USX X 27-29</v>
          </cell>
          <cell r="D49" t="e">
            <v>#N/A</v>
          </cell>
          <cell r="E49">
            <v>6974</v>
          </cell>
          <cell r="F49">
            <v>0</v>
          </cell>
          <cell r="G49">
            <v>6974</v>
          </cell>
          <cell r="H49">
            <v>0</v>
          </cell>
          <cell r="I49">
            <v>39649</v>
          </cell>
          <cell r="J49">
            <v>0</v>
          </cell>
          <cell r="K49">
            <v>0</v>
          </cell>
          <cell r="L49">
            <v>0</v>
          </cell>
          <cell r="M49">
            <v>972</v>
          </cell>
        </row>
        <row r="50">
          <cell r="B50" t="str">
            <v>05-123-27025</v>
          </cell>
          <cell r="C50" t="str">
            <v>ROBERT POWERS USX X 27-30</v>
          </cell>
          <cell r="D50" t="e">
            <v>#N/A</v>
          </cell>
          <cell r="E50">
            <v>6923</v>
          </cell>
          <cell r="F50">
            <v>0</v>
          </cell>
          <cell r="G50">
            <v>6923</v>
          </cell>
          <cell r="H50">
            <v>0</v>
          </cell>
          <cell r="I50">
            <v>39660</v>
          </cell>
          <cell r="J50">
            <v>0</v>
          </cell>
          <cell r="K50">
            <v>0</v>
          </cell>
          <cell r="L50">
            <v>0</v>
          </cell>
          <cell r="M50">
            <v>953</v>
          </cell>
        </row>
        <row r="51">
          <cell r="B51" t="str">
            <v>05-123-27031</v>
          </cell>
          <cell r="C51" t="str">
            <v>ROBERT POWERS X 22-07</v>
          </cell>
          <cell r="D51" t="e">
            <v>#N/A</v>
          </cell>
          <cell r="E51">
            <v>6929</v>
          </cell>
          <cell r="F51">
            <v>0</v>
          </cell>
          <cell r="G51">
            <v>6929</v>
          </cell>
          <cell r="H51">
            <v>0</v>
          </cell>
          <cell r="I51">
            <v>39688</v>
          </cell>
          <cell r="J51">
            <v>0</v>
          </cell>
          <cell r="K51">
            <v>0</v>
          </cell>
          <cell r="L51">
            <v>0</v>
          </cell>
          <cell r="M51">
            <v>964</v>
          </cell>
        </row>
        <row r="52">
          <cell r="B52" t="str">
            <v>05-123-28040</v>
          </cell>
          <cell r="C52" t="str">
            <v>ROBERT POWERS X 22-10</v>
          </cell>
          <cell r="D52" t="e">
            <v>#N/A</v>
          </cell>
          <cell r="E52">
            <v>6930</v>
          </cell>
          <cell r="F52">
            <v>0</v>
          </cell>
          <cell r="G52">
            <v>6930</v>
          </cell>
          <cell r="H52">
            <v>0</v>
          </cell>
          <cell r="I52">
            <v>39694</v>
          </cell>
          <cell r="J52">
            <v>0</v>
          </cell>
          <cell r="K52">
            <v>0</v>
          </cell>
          <cell r="L52">
            <v>0</v>
          </cell>
          <cell r="M52">
            <v>950</v>
          </cell>
        </row>
        <row r="53">
          <cell r="B53" t="str">
            <v>05-123-26981</v>
          </cell>
          <cell r="C53" t="str">
            <v>ROBERT POWERS X 22-12</v>
          </cell>
          <cell r="D53" t="e">
            <v>#N/A</v>
          </cell>
          <cell r="E53">
            <v>6904</v>
          </cell>
          <cell r="F53">
            <v>0</v>
          </cell>
          <cell r="G53">
            <v>6904</v>
          </cell>
          <cell r="H53">
            <v>0</v>
          </cell>
          <cell r="I53">
            <v>39680</v>
          </cell>
          <cell r="J53">
            <v>0</v>
          </cell>
          <cell r="K53">
            <v>0</v>
          </cell>
          <cell r="L53">
            <v>0</v>
          </cell>
          <cell r="M53">
            <v>968</v>
          </cell>
        </row>
        <row r="54">
          <cell r="B54" t="str">
            <v>05-123-26980</v>
          </cell>
          <cell r="C54" t="str">
            <v>ROBERT POWERS X 22-14</v>
          </cell>
          <cell r="D54" t="e">
            <v>#N/A</v>
          </cell>
          <cell r="E54">
            <v>6920</v>
          </cell>
          <cell r="F54">
            <v>0</v>
          </cell>
          <cell r="G54">
            <v>6920</v>
          </cell>
          <cell r="H54">
            <v>0</v>
          </cell>
          <cell r="I54">
            <v>39679</v>
          </cell>
          <cell r="J54">
            <v>0</v>
          </cell>
          <cell r="K54">
            <v>0</v>
          </cell>
          <cell r="L54">
            <v>0</v>
          </cell>
          <cell r="M54">
            <v>948</v>
          </cell>
        </row>
        <row r="55">
          <cell r="B55" t="str">
            <v>05-123-26979</v>
          </cell>
          <cell r="C55" t="str">
            <v>ROBERT POWERS X 22-16</v>
          </cell>
          <cell r="D55" t="str">
            <v xml:space="preserve"> 22-16 ROBERT POWERS X</v>
          </cell>
          <cell r="E55">
            <v>6912</v>
          </cell>
          <cell r="F55">
            <v>0</v>
          </cell>
          <cell r="G55">
            <v>6912</v>
          </cell>
          <cell r="H55">
            <v>0</v>
          </cell>
          <cell r="I55">
            <v>39683</v>
          </cell>
          <cell r="J55">
            <v>0</v>
          </cell>
          <cell r="K55">
            <v>0</v>
          </cell>
          <cell r="L55">
            <v>0</v>
          </cell>
          <cell r="M55">
            <v>956</v>
          </cell>
        </row>
        <row r="56">
          <cell r="B56" t="str">
            <v>05-123-28164</v>
          </cell>
          <cell r="C56" t="str">
            <v>ROBERT POWERS X 22-22</v>
          </cell>
          <cell r="D56" t="e">
            <v>#N/A</v>
          </cell>
          <cell r="E56">
            <v>6914.17</v>
          </cell>
          <cell r="F56">
            <v>0</v>
          </cell>
          <cell r="G56">
            <v>6914.17</v>
          </cell>
          <cell r="H56">
            <v>0</v>
          </cell>
          <cell r="I56">
            <v>40048</v>
          </cell>
          <cell r="J56">
            <v>0</v>
          </cell>
          <cell r="K56">
            <v>0</v>
          </cell>
          <cell r="L56">
            <v>0</v>
          </cell>
          <cell r="M56">
            <v>914</v>
          </cell>
        </row>
        <row r="57">
          <cell r="B57" t="str">
            <v>05-123-29100</v>
          </cell>
          <cell r="C57" t="str">
            <v>ROBERT POWERS X 22-27</v>
          </cell>
          <cell r="D57" t="e">
            <v>#N/A</v>
          </cell>
          <cell r="E57" t="e">
            <v>#N/A</v>
          </cell>
          <cell r="F57">
            <v>0</v>
          </cell>
          <cell r="G57" t="e">
            <v>#N/A</v>
          </cell>
          <cell r="H57">
            <v>0</v>
          </cell>
          <cell r="I57">
            <v>40060</v>
          </cell>
          <cell r="J57">
            <v>0</v>
          </cell>
          <cell r="K57">
            <v>0</v>
          </cell>
          <cell r="L57">
            <v>0</v>
          </cell>
          <cell r="M57">
            <v>866</v>
          </cell>
        </row>
        <row r="58">
          <cell r="B58" t="str">
            <v>05-123-26971</v>
          </cell>
          <cell r="C58" t="str">
            <v>ROBERT POWERS X 22-6</v>
          </cell>
          <cell r="D58" t="e">
            <v>#N/A</v>
          </cell>
          <cell r="E58">
            <v>6862</v>
          </cell>
          <cell r="F58">
            <v>0</v>
          </cell>
          <cell r="G58">
            <v>6862</v>
          </cell>
          <cell r="H58">
            <v>0</v>
          </cell>
          <cell r="I58">
            <v>39670</v>
          </cell>
          <cell r="J58">
            <v>0</v>
          </cell>
          <cell r="K58">
            <v>0</v>
          </cell>
          <cell r="L58">
            <v>0</v>
          </cell>
          <cell r="M58">
            <v>943</v>
          </cell>
        </row>
        <row r="59">
          <cell r="B59" t="str">
            <v>05-123-26978</v>
          </cell>
          <cell r="C59" t="str">
            <v>ROBERT POWERS X 22-9</v>
          </cell>
          <cell r="D59" t="e">
            <v>#N/A</v>
          </cell>
          <cell r="E59">
            <v>6930</v>
          </cell>
          <cell r="F59">
            <v>0</v>
          </cell>
          <cell r="G59">
            <v>6930</v>
          </cell>
          <cell r="H59">
            <v>0</v>
          </cell>
          <cell r="I59">
            <v>39674</v>
          </cell>
          <cell r="J59">
            <v>0</v>
          </cell>
          <cell r="K59">
            <v>0</v>
          </cell>
          <cell r="L59">
            <v>0</v>
          </cell>
          <cell r="M59">
            <v>956</v>
          </cell>
        </row>
        <row r="60">
          <cell r="B60" t="str">
            <v>05-123-25823</v>
          </cell>
          <cell r="C60" t="str">
            <v>ROBERT POWERS X 27-09</v>
          </cell>
          <cell r="D60" t="str">
            <v xml:space="preserve"> 27-09 ROBERT POWERS X</v>
          </cell>
          <cell r="E60">
            <v>6919.93</v>
          </cell>
          <cell r="F60">
            <v>0</v>
          </cell>
          <cell r="G60">
            <v>6919.93</v>
          </cell>
          <cell r="H60">
            <v>0</v>
          </cell>
          <cell r="I60">
            <v>39617</v>
          </cell>
          <cell r="J60">
            <v>0</v>
          </cell>
          <cell r="K60">
            <v>0</v>
          </cell>
          <cell r="L60">
            <v>0</v>
          </cell>
          <cell r="M60">
            <v>988</v>
          </cell>
        </row>
        <row r="61">
          <cell r="B61" t="str">
            <v>05-123-26895</v>
          </cell>
          <cell r="C61" t="str">
            <v>ROBERT POWERS X 27-27</v>
          </cell>
          <cell r="D61" t="str">
            <v xml:space="preserve"> 27-27 ROBERT POWERS X</v>
          </cell>
          <cell r="E61">
            <v>6910</v>
          </cell>
          <cell r="F61">
            <v>0</v>
          </cell>
          <cell r="G61">
            <v>6910</v>
          </cell>
          <cell r="H61">
            <v>0</v>
          </cell>
          <cell r="I61">
            <v>39645</v>
          </cell>
          <cell r="J61">
            <v>0</v>
          </cell>
          <cell r="K61">
            <v>0</v>
          </cell>
          <cell r="L61">
            <v>0</v>
          </cell>
          <cell r="M61">
            <v>968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9"/>
  <sheetViews>
    <sheetView tabSelected="1" zoomScale="80" zoomScaleNormal="80" workbookViewId="0">
      <pane ySplit="3" topLeftCell="A4" activePane="bottomLeft" state="frozen"/>
      <selection pane="bottomLeft" activeCell="M72" sqref="M72"/>
    </sheetView>
  </sheetViews>
  <sheetFormatPr defaultColWidth="9.140625" defaultRowHeight="12.75" x14ac:dyDescent="0.2"/>
  <cols>
    <col min="1" max="1" width="13.42578125" style="43" customWidth="1"/>
    <col min="2" max="2" width="30.28515625" style="43" bestFit="1" customWidth="1"/>
    <col min="3" max="3" width="19.28515625" style="43" customWidth="1"/>
    <col min="4" max="4" width="5.5703125" style="43" customWidth="1"/>
    <col min="5" max="5" width="37.5703125" style="43" bestFit="1" customWidth="1"/>
    <col min="6" max="6" width="10.85546875" style="43" customWidth="1"/>
    <col min="7" max="7" width="5.5703125" style="43" customWidth="1"/>
    <col min="8" max="8" width="5.5703125" style="44" customWidth="1"/>
    <col min="9" max="9" width="5.5703125" style="43" customWidth="1"/>
    <col min="10" max="10" width="62.7109375" style="43" customWidth="1"/>
    <col min="11" max="11" width="8.140625" style="43" customWidth="1"/>
    <col min="12" max="12" width="5.5703125" style="43" customWidth="1"/>
    <col min="13" max="13" width="79.28515625" style="43" customWidth="1"/>
    <col min="14" max="14" width="37.5703125" style="24" customWidth="1"/>
    <col min="15" max="16384" width="9.140625" style="21"/>
  </cols>
  <sheetData>
    <row r="1" spans="1:14" ht="15" customHeight="1" x14ac:dyDescent="0.2">
      <c r="A1" s="73" t="s">
        <v>61</v>
      </c>
      <c r="B1" s="74"/>
      <c r="C1" s="75"/>
      <c r="D1" s="71"/>
      <c r="E1" s="72"/>
      <c r="F1" s="72"/>
      <c r="G1" s="72"/>
      <c r="H1" s="72"/>
      <c r="I1" s="72"/>
      <c r="J1" s="72"/>
      <c r="K1" s="72"/>
      <c r="L1" s="72"/>
      <c r="M1" s="72"/>
      <c r="N1" s="21"/>
    </row>
    <row r="2" spans="1:14" s="19" customFormat="1" ht="43.5" customHeight="1" x14ac:dyDescent="0.25">
      <c r="A2" s="76" t="s">
        <v>32</v>
      </c>
      <c r="B2" s="77"/>
      <c r="C2" s="77"/>
      <c r="D2" s="78"/>
      <c r="E2" s="78"/>
      <c r="F2" s="78"/>
      <c r="G2" s="78"/>
      <c r="H2" s="78"/>
      <c r="I2" s="78"/>
      <c r="J2" s="78"/>
      <c r="K2" s="78"/>
      <c r="L2" s="78"/>
      <c r="M2" s="78"/>
    </row>
    <row r="3" spans="1:14"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0" t="s">
        <v>56</v>
      </c>
    </row>
    <row r="4" spans="1:14" ht="25.5" x14ac:dyDescent="0.2">
      <c r="A4" s="32" t="s">
        <v>95</v>
      </c>
      <c r="B4" s="33" t="s">
        <v>96</v>
      </c>
      <c r="C4" s="33" t="s">
        <v>97</v>
      </c>
      <c r="D4" s="33">
        <v>12</v>
      </c>
      <c r="E4" s="33" t="s">
        <v>98</v>
      </c>
      <c r="F4" s="66">
        <v>40770</v>
      </c>
      <c r="G4" s="67" t="s">
        <v>3</v>
      </c>
      <c r="H4" s="67">
        <v>866</v>
      </c>
      <c r="I4" s="67">
        <v>685</v>
      </c>
      <c r="J4" s="67" t="s">
        <v>657</v>
      </c>
      <c r="K4" s="67">
        <v>6912</v>
      </c>
      <c r="L4" s="67">
        <v>6400</v>
      </c>
      <c r="M4" s="67" t="s">
        <v>658</v>
      </c>
      <c r="N4" s="23"/>
    </row>
    <row r="5" spans="1:14" ht="25.5" x14ac:dyDescent="0.2">
      <c r="A5" s="36" t="s">
        <v>99</v>
      </c>
      <c r="B5" s="37" t="s">
        <v>100</v>
      </c>
      <c r="C5" s="37" t="s">
        <v>97</v>
      </c>
      <c r="D5" s="37">
        <v>38</v>
      </c>
      <c r="E5" s="37" t="s">
        <v>98</v>
      </c>
      <c r="F5" s="66">
        <v>39688</v>
      </c>
      <c r="G5" s="67" t="s">
        <v>3</v>
      </c>
      <c r="H5" s="67">
        <v>964</v>
      </c>
      <c r="I5" s="67">
        <v>685</v>
      </c>
      <c r="J5" s="67" t="s">
        <v>317</v>
      </c>
      <c r="K5" s="67">
        <v>6929</v>
      </c>
      <c r="L5" s="67">
        <v>6600</v>
      </c>
      <c r="M5" s="67" t="s">
        <v>659</v>
      </c>
      <c r="N5" s="21"/>
    </row>
    <row r="6" spans="1:14" ht="25.5" x14ac:dyDescent="0.2">
      <c r="A6" s="32" t="s">
        <v>101</v>
      </c>
      <c r="B6" s="33" t="s">
        <v>102</v>
      </c>
      <c r="C6" s="33" t="s">
        <v>97</v>
      </c>
      <c r="D6" s="33">
        <v>79</v>
      </c>
      <c r="E6" s="33" t="s">
        <v>98</v>
      </c>
      <c r="F6" s="66">
        <v>39694</v>
      </c>
      <c r="G6" s="67" t="s">
        <v>3</v>
      </c>
      <c r="H6" s="67">
        <v>950</v>
      </c>
      <c r="I6" s="67">
        <v>685</v>
      </c>
      <c r="J6" s="67" t="s">
        <v>317</v>
      </c>
      <c r="K6" s="67">
        <v>6930</v>
      </c>
      <c r="L6" s="67">
        <v>5800</v>
      </c>
      <c r="M6" s="67" t="s">
        <v>660</v>
      </c>
      <c r="N6" s="21"/>
    </row>
    <row r="7" spans="1:14" ht="25.5" x14ac:dyDescent="0.2">
      <c r="A7" s="39" t="s">
        <v>103</v>
      </c>
      <c r="B7" s="37" t="s">
        <v>104</v>
      </c>
      <c r="C7" s="37" t="s">
        <v>105</v>
      </c>
      <c r="D7" s="37">
        <v>92</v>
      </c>
      <c r="E7" s="37" t="s">
        <v>98</v>
      </c>
      <c r="F7" s="66">
        <v>39683</v>
      </c>
      <c r="G7" s="67" t="s">
        <v>229</v>
      </c>
      <c r="H7" s="67" t="s">
        <v>469</v>
      </c>
      <c r="I7" s="67" t="s">
        <v>365</v>
      </c>
      <c r="J7" s="67" t="s">
        <v>366</v>
      </c>
      <c r="K7" s="67" t="s">
        <v>473</v>
      </c>
      <c r="L7" s="67" t="s">
        <v>386</v>
      </c>
      <c r="M7" s="67"/>
      <c r="N7" s="21"/>
    </row>
    <row r="8" spans="1:14" ht="25.5" x14ac:dyDescent="0.2">
      <c r="A8" s="32" t="s">
        <v>106</v>
      </c>
      <c r="B8" s="33" t="s">
        <v>107</v>
      </c>
      <c r="C8" s="33" t="s">
        <v>108</v>
      </c>
      <c r="D8" s="33">
        <v>101</v>
      </c>
      <c r="E8" s="33" t="s">
        <v>98</v>
      </c>
      <c r="F8" s="66">
        <v>29360</v>
      </c>
      <c r="G8" s="67" t="s">
        <v>3</v>
      </c>
      <c r="H8" s="67">
        <v>607</v>
      </c>
      <c r="I8" s="67">
        <v>200</v>
      </c>
      <c r="J8" s="67" t="s">
        <v>661</v>
      </c>
      <c r="K8" s="67">
        <v>6974</v>
      </c>
      <c r="L8" s="67">
        <v>6530</v>
      </c>
      <c r="M8" s="67" t="s">
        <v>662</v>
      </c>
      <c r="N8" s="21"/>
    </row>
    <row r="9" spans="1:14" ht="25.5" x14ac:dyDescent="0.2">
      <c r="A9" s="39" t="s">
        <v>109</v>
      </c>
      <c r="B9" s="37" t="s">
        <v>110</v>
      </c>
      <c r="C9" s="37" t="s">
        <v>111</v>
      </c>
      <c r="D9" s="37">
        <v>104</v>
      </c>
      <c r="E9" s="37" t="s">
        <v>98</v>
      </c>
      <c r="F9" s="66">
        <v>38476</v>
      </c>
      <c r="G9" s="67" t="s">
        <v>229</v>
      </c>
      <c r="H9" s="67" t="s">
        <v>453</v>
      </c>
      <c r="I9" s="67" t="s">
        <v>365</v>
      </c>
      <c r="J9" s="67" t="s">
        <v>366</v>
      </c>
      <c r="K9" s="67" t="s">
        <v>454</v>
      </c>
      <c r="L9" s="67" t="s">
        <v>455</v>
      </c>
      <c r="M9" s="67"/>
      <c r="N9" s="21"/>
    </row>
    <row r="10" spans="1:14" ht="25.5" x14ac:dyDescent="0.2">
      <c r="A10" s="32" t="s">
        <v>112</v>
      </c>
      <c r="B10" s="33" t="s">
        <v>113</v>
      </c>
      <c r="C10" s="33" t="s">
        <v>114</v>
      </c>
      <c r="D10" s="33">
        <v>111</v>
      </c>
      <c r="E10" s="33" t="s">
        <v>98</v>
      </c>
      <c r="F10" s="66">
        <v>40048</v>
      </c>
      <c r="G10" s="67" t="s">
        <v>3</v>
      </c>
      <c r="H10" s="67">
        <v>914</v>
      </c>
      <c r="I10" s="67">
        <v>685</v>
      </c>
      <c r="J10" s="67" t="s">
        <v>317</v>
      </c>
      <c r="K10" s="67">
        <v>6914.17</v>
      </c>
      <c r="L10" s="67">
        <v>630</v>
      </c>
      <c r="M10" s="67"/>
      <c r="N10" s="21"/>
    </row>
    <row r="11" spans="1:14" ht="25.5" x14ac:dyDescent="0.2">
      <c r="A11" s="39" t="s">
        <v>115</v>
      </c>
      <c r="B11" s="37" t="s">
        <v>116</v>
      </c>
      <c r="C11" s="37" t="s">
        <v>114</v>
      </c>
      <c r="D11" s="37">
        <v>114</v>
      </c>
      <c r="E11" s="37" t="s">
        <v>98</v>
      </c>
      <c r="F11" s="66">
        <v>39645</v>
      </c>
      <c r="G11" s="67" t="s">
        <v>229</v>
      </c>
      <c r="H11" s="67" t="s">
        <v>567</v>
      </c>
      <c r="I11" s="67" t="s">
        <v>365</v>
      </c>
      <c r="J11" s="67" t="s">
        <v>366</v>
      </c>
      <c r="K11" s="67" t="s">
        <v>568</v>
      </c>
      <c r="L11" s="67" t="s">
        <v>569</v>
      </c>
      <c r="M11" s="67"/>
      <c r="N11" s="21"/>
    </row>
    <row r="12" spans="1:14" ht="25.5" x14ac:dyDescent="0.2">
      <c r="A12" s="32" t="s">
        <v>117</v>
      </c>
      <c r="B12" s="33" t="s">
        <v>118</v>
      </c>
      <c r="C12" s="33" t="s">
        <v>111</v>
      </c>
      <c r="D12" s="33">
        <v>134</v>
      </c>
      <c r="E12" s="33" t="s">
        <v>98</v>
      </c>
      <c r="F12" s="66">
        <v>41175</v>
      </c>
      <c r="G12" s="67" t="s">
        <v>3</v>
      </c>
      <c r="H12" s="67" t="s">
        <v>457</v>
      </c>
      <c r="I12" s="67" t="s">
        <v>458</v>
      </c>
      <c r="J12" s="67" t="s">
        <v>366</v>
      </c>
      <c r="K12" s="67" t="s">
        <v>459</v>
      </c>
      <c r="L12" s="67" t="s">
        <v>460</v>
      </c>
      <c r="M12" s="67"/>
      <c r="N12" s="21"/>
    </row>
    <row r="13" spans="1:14" ht="25.5" x14ac:dyDescent="0.2">
      <c r="A13" s="39" t="s">
        <v>119</v>
      </c>
      <c r="B13" s="37" t="s">
        <v>120</v>
      </c>
      <c r="C13" s="37" t="s">
        <v>105</v>
      </c>
      <c r="D13" s="37">
        <v>141</v>
      </c>
      <c r="E13" s="37" t="s">
        <v>98</v>
      </c>
      <c r="F13" s="66">
        <v>39674</v>
      </c>
      <c r="G13" s="67" t="s">
        <v>229</v>
      </c>
      <c r="H13" s="67" t="s">
        <v>469</v>
      </c>
      <c r="I13" s="67" t="s">
        <v>365</v>
      </c>
      <c r="J13" s="67" t="s">
        <v>366</v>
      </c>
      <c r="K13" s="67" t="s">
        <v>470</v>
      </c>
      <c r="L13" s="67" t="s">
        <v>471</v>
      </c>
      <c r="M13" s="67"/>
      <c r="N13" s="21"/>
    </row>
    <row r="14" spans="1:14" ht="25.5" x14ac:dyDescent="0.2">
      <c r="A14" s="32" t="s">
        <v>121</v>
      </c>
      <c r="B14" s="33" t="s">
        <v>122</v>
      </c>
      <c r="C14" s="33" t="s">
        <v>114</v>
      </c>
      <c r="D14" s="33">
        <v>150</v>
      </c>
      <c r="E14" s="33" t="s">
        <v>98</v>
      </c>
      <c r="F14" s="66">
        <v>40060</v>
      </c>
      <c r="G14" s="67" t="s">
        <v>3</v>
      </c>
      <c r="H14" s="67">
        <v>866</v>
      </c>
      <c r="I14" s="67">
        <v>685</v>
      </c>
      <c r="J14" s="67" t="s">
        <v>317</v>
      </c>
      <c r="K14" s="67">
        <v>6905</v>
      </c>
      <c r="L14" s="67">
        <v>520</v>
      </c>
      <c r="M14" s="67"/>
      <c r="N14" s="21"/>
    </row>
    <row r="15" spans="1:14" ht="25.5" x14ac:dyDescent="0.2">
      <c r="A15" s="39" t="s">
        <v>123</v>
      </c>
      <c r="B15" s="37" t="s">
        <v>124</v>
      </c>
      <c r="C15" s="37" t="s">
        <v>114</v>
      </c>
      <c r="D15" s="37">
        <v>187</v>
      </c>
      <c r="E15" s="37" t="s">
        <v>98</v>
      </c>
      <c r="F15" s="66">
        <v>26759</v>
      </c>
      <c r="G15" s="67" t="s">
        <v>229</v>
      </c>
      <c r="H15" s="67" t="s">
        <v>515</v>
      </c>
      <c r="I15" s="67" t="s">
        <v>516</v>
      </c>
      <c r="J15" s="67" t="s">
        <v>517</v>
      </c>
      <c r="K15" s="67" t="s">
        <v>518</v>
      </c>
      <c r="L15" s="67" t="s">
        <v>519</v>
      </c>
      <c r="M15" s="67"/>
      <c r="N15" s="21"/>
    </row>
    <row r="16" spans="1:14" ht="25.5" x14ac:dyDescent="0.2">
      <c r="A16" s="32" t="s">
        <v>125</v>
      </c>
      <c r="B16" s="33" t="s">
        <v>126</v>
      </c>
      <c r="C16" s="33" t="s">
        <v>127</v>
      </c>
      <c r="D16" s="33">
        <v>243</v>
      </c>
      <c r="E16" s="33" t="s">
        <v>98</v>
      </c>
      <c r="F16" s="66">
        <v>39639</v>
      </c>
      <c r="G16" s="67" t="s">
        <v>229</v>
      </c>
      <c r="H16" s="67">
        <v>927</v>
      </c>
      <c r="I16" s="67">
        <v>800</v>
      </c>
      <c r="J16" s="67" t="s">
        <v>317</v>
      </c>
      <c r="K16" s="67">
        <v>6904</v>
      </c>
      <c r="L16" s="67">
        <v>6904</v>
      </c>
      <c r="M16" s="67"/>
      <c r="N16" s="21"/>
    </row>
    <row r="17" spans="1:14" ht="25.5" x14ac:dyDescent="0.2">
      <c r="A17" s="39" t="s">
        <v>128</v>
      </c>
      <c r="B17" s="37" t="s">
        <v>129</v>
      </c>
      <c r="C17" s="37" t="s">
        <v>105</v>
      </c>
      <c r="D17" s="37">
        <v>284</v>
      </c>
      <c r="E17" s="37" t="s">
        <v>98</v>
      </c>
      <c r="F17" s="66">
        <v>37871</v>
      </c>
      <c r="G17" s="67" t="s">
        <v>229</v>
      </c>
      <c r="H17" s="67" t="s">
        <v>494</v>
      </c>
      <c r="I17" s="67" t="s">
        <v>365</v>
      </c>
      <c r="J17" s="67" t="s">
        <v>366</v>
      </c>
      <c r="K17" s="67" t="s">
        <v>495</v>
      </c>
      <c r="L17" s="67" t="s">
        <v>496</v>
      </c>
      <c r="M17" s="67"/>
      <c r="N17" s="21"/>
    </row>
    <row r="18" spans="1:14" x14ac:dyDescent="0.2">
      <c r="A18" s="32" t="s">
        <v>130</v>
      </c>
      <c r="B18" s="33" t="s">
        <v>131</v>
      </c>
      <c r="C18" s="33" t="s">
        <v>97</v>
      </c>
      <c r="D18" s="33">
        <v>328</v>
      </c>
      <c r="E18" s="33" t="s">
        <v>132</v>
      </c>
      <c r="F18" s="66" t="s">
        <v>387</v>
      </c>
      <c r="G18" s="67" t="s">
        <v>230</v>
      </c>
      <c r="H18" s="67" t="s">
        <v>8</v>
      </c>
      <c r="I18" s="67" t="s">
        <v>8</v>
      </c>
      <c r="J18" s="67" t="s">
        <v>8</v>
      </c>
      <c r="K18" s="67" t="s">
        <v>8</v>
      </c>
      <c r="L18" s="67" t="s">
        <v>8</v>
      </c>
      <c r="M18" s="67" t="s">
        <v>575</v>
      </c>
      <c r="N18" s="21"/>
    </row>
    <row r="19" spans="1:14" ht="25.5" x14ac:dyDescent="0.2">
      <c r="A19" s="39" t="s">
        <v>133</v>
      </c>
      <c r="B19" s="37" t="s">
        <v>134</v>
      </c>
      <c r="C19" s="37" t="s">
        <v>127</v>
      </c>
      <c r="D19" s="37">
        <v>366</v>
      </c>
      <c r="E19" s="37" t="s">
        <v>98</v>
      </c>
      <c r="F19" s="66">
        <v>40912</v>
      </c>
      <c r="G19" s="67" t="s">
        <v>3</v>
      </c>
      <c r="H19" s="67">
        <v>915</v>
      </c>
      <c r="I19" s="67">
        <v>800</v>
      </c>
      <c r="J19" s="67" t="s">
        <v>317</v>
      </c>
      <c r="K19" s="67">
        <v>7000</v>
      </c>
      <c r="L19" s="67">
        <v>1550</v>
      </c>
      <c r="M19" s="67"/>
      <c r="N19" s="21"/>
    </row>
    <row r="20" spans="1:14" x14ac:dyDescent="0.2">
      <c r="A20" s="32" t="s">
        <v>135</v>
      </c>
      <c r="B20" s="33" t="s">
        <v>136</v>
      </c>
      <c r="C20" s="33" t="s">
        <v>127</v>
      </c>
      <c r="D20" s="33">
        <v>366</v>
      </c>
      <c r="E20" s="33" t="s">
        <v>137</v>
      </c>
      <c r="F20" s="66" t="s">
        <v>387</v>
      </c>
      <c r="G20" s="67" t="s">
        <v>70</v>
      </c>
      <c r="H20" s="67" t="s">
        <v>387</v>
      </c>
      <c r="I20" s="67" t="s">
        <v>387</v>
      </c>
      <c r="J20" s="67" t="s">
        <v>387</v>
      </c>
      <c r="K20" s="67" t="s">
        <v>387</v>
      </c>
      <c r="L20" s="67" t="s">
        <v>387</v>
      </c>
      <c r="M20" s="67" t="s">
        <v>655</v>
      </c>
      <c r="N20" s="21"/>
    </row>
    <row r="21" spans="1:14" ht="25.5" x14ac:dyDescent="0.2">
      <c r="A21" s="39" t="s">
        <v>138</v>
      </c>
      <c r="B21" s="37" t="s">
        <v>139</v>
      </c>
      <c r="C21" s="37" t="s">
        <v>127</v>
      </c>
      <c r="D21" s="37">
        <v>398</v>
      </c>
      <c r="E21" s="37" t="s">
        <v>98</v>
      </c>
      <c r="F21" s="66">
        <v>41095</v>
      </c>
      <c r="G21" s="67" t="s">
        <v>91</v>
      </c>
      <c r="H21" s="67">
        <v>804</v>
      </c>
      <c r="I21" s="67" t="s">
        <v>8</v>
      </c>
      <c r="J21" s="67" t="s">
        <v>8</v>
      </c>
      <c r="K21" s="67" t="s">
        <v>8</v>
      </c>
      <c r="L21" s="67" t="s">
        <v>8</v>
      </c>
      <c r="M21" s="67" t="s">
        <v>656</v>
      </c>
      <c r="N21" s="21"/>
    </row>
    <row r="22" spans="1:14" ht="25.5" x14ac:dyDescent="0.2">
      <c r="A22" s="32" t="s">
        <v>140</v>
      </c>
      <c r="B22" s="33" t="s">
        <v>141</v>
      </c>
      <c r="C22" s="33" t="s">
        <v>127</v>
      </c>
      <c r="D22" s="33">
        <v>408</v>
      </c>
      <c r="E22" s="33" t="s">
        <v>98</v>
      </c>
      <c r="F22" s="66">
        <v>41280</v>
      </c>
      <c r="G22" s="67" t="s">
        <v>229</v>
      </c>
      <c r="H22" s="67">
        <v>1831</v>
      </c>
      <c r="I22" s="67">
        <v>1700</v>
      </c>
      <c r="J22" s="67" t="s">
        <v>317</v>
      </c>
      <c r="K22" s="67">
        <v>7281</v>
      </c>
      <c r="L22" s="67">
        <v>1200</v>
      </c>
      <c r="M22" s="67"/>
      <c r="N22" s="21"/>
    </row>
    <row r="23" spans="1:14" ht="25.5" x14ac:dyDescent="0.2">
      <c r="A23" s="39" t="s">
        <v>142</v>
      </c>
      <c r="B23" s="37" t="s">
        <v>143</v>
      </c>
      <c r="C23" s="37" t="s">
        <v>97</v>
      </c>
      <c r="D23" s="37">
        <v>422</v>
      </c>
      <c r="E23" s="37" t="s">
        <v>98</v>
      </c>
      <c r="F23" s="66">
        <v>39173</v>
      </c>
      <c r="G23" s="67" t="s">
        <v>229</v>
      </c>
      <c r="H23" s="67">
        <v>979</v>
      </c>
      <c r="I23" s="67">
        <v>200</v>
      </c>
      <c r="J23" s="67" t="s">
        <v>578</v>
      </c>
      <c r="K23" s="67">
        <v>6940</v>
      </c>
      <c r="L23" s="67">
        <v>515</v>
      </c>
      <c r="M23" s="67" t="s">
        <v>578</v>
      </c>
      <c r="N23" s="21"/>
    </row>
    <row r="24" spans="1:14" ht="25.5" x14ac:dyDescent="0.2">
      <c r="A24" s="32" t="s">
        <v>144</v>
      </c>
      <c r="B24" s="33" t="s">
        <v>145</v>
      </c>
      <c r="C24" s="33" t="s">
        <v>127</v>
      </c>
      <c r="D24" s="33">
        <v>509</v>
      </c>
      <c r="E24" s="33" t="s">
        <v>98</v>
      </c>
      <c r="F24" s="66">
        <v>41966</v>
      </c>
      <c r="G24" s="67" t="s">
        <v>3</v>
      </c>
      <c r="H24" s="67">
        <v>825</v>
      </c>
      <c r="I24" s="67">
        <v>725</v>
      </c>
      <c r="J24" s="67" t="s">
        <v>317</v>
      </c>
      <c r="K24" s="67">
        <v>6840</v>
      </c>
      <c r="L24" s="67">
        <v>20</v>
      </c>
      <c r="M24" s="67" t="s">
        <v>663</v>
      </c>
      <c r="N24" s="21"/>
    </row>
    <row r="25" spans="1:14" ht="25.5" x14ac:dyDescent="0.2">
      <c r="A25" s="39" t="s">
        <v>146</v>
      </c>
      <c r="B25" s="37" t="s">
        <v>147</v>
      </c>
      <c r="C25" s="37" t="s">
        <v>105</v>
      </c>
      <c r="D25" s="37">
        <v>524</v>
      </c>
      <c r="E25" s="37" t="s">
        <v>98</v>
      </c>
      <c r="F25" s="66">
        <v>41962</v>
      </c>
      <c r="G25" s="67" t="s">
        <v>3</v>
      </c>
      <c r="H25" s="67" t="s">
        <v>557</v>
      </c>
      <c r="I25" s="67" t="s">
        <v>558</v>
      </c>
      <c r="J25" s="67" t="s">
        <v>366</v>
      </c>
      <c r="K25" s="67" t="s">
        <v>559</v>
      </c>
      <c r="L25" s="67" t="s">
        <v>560</v>
      </c>
      <c r="M25" s="67"/>
      <c r="N25" s="21"/>
    </row>
    <row r="26" spans="1:14" ht="25.5" x14ac:dyDescent="0.2">
      <c r="A26" s="32" t="s">
        <v>146</v>
      </c>
      <c r="B26" s="33" t="s">
        <v>147</v>
      </c>
      <c r="C26" s="33" t="s">
        <v>105</v>
      </c>
      <c r="D26" s="33">
        <v>524</v>
      </c>
      <c r="E26" s="33" t="s">
        <v>98</v>
      </c>
      <c r="F26" s="66">
        <v>41962</v>
      </c>
      <c r="G26" s="67" t="s">
        <v>3</v>
      </c>
      <c r="H26" s="67" t="s">
        <v>557</v>
      </c>
      <c r="I26" s="67" t="s">
        <v>558</v>
      </c>
      <c r="J26" s="67" t="s">
        <v>366</v>
      </c>
      <c r="K26" s="67" t="s">
        <v>559</v>
      </c>
      <c r="L26" s="67" t="s">
        <v>560</v>
      </c>
      <c r="M26" s="67"/>
      <c r="N26" s="21"/>
    </row>
    <row r="27" spans="1:14" ht="25.5" x14ac:dyDescent="0.2">
      <c r="A27" s="39" t="s">
        <v>146</v>
      </c>
      <c r="B27" s="37" t="s">
        <v>147</v>
      </c>
      <c r="C27" s="37" t="s">
        <v>105</v>
      </c>
      <c r="D27" s="37">
        <v>524</v>
      </c>
      <c r="E27" s="37" t="s">
        <v>98</v>
      </c>
      <c r="F27" s="66">
        <v>41962</v>
      </c>
      <c r="G27" s="67" t="s">
        <v>3</v>
      </c>
      <c r="H27" s="67" t="s">
        <v>557</v>
      </c>
      <c r="I27" s="67" t="s">
        <v>558</v>
      </c>
      <c r="J27" s="67" t="s">
        <v>366</v>
      </c>
      <c r="K27" s="67" t="s">
        <v>559</v>
      </c>
      <c r="L27" s="67" t="s">
        <v>560</v>
      </c>
      <c r="M27" s="67"/>
      <c r="N27" s="21"/>
    </row>
    <row r="28" spans="1:14" ht="25.5" x14ac:dyDescent="0.2">
      <c r="A28" s="32" t="s">
        <v>148</v>
      </c>
      <c r="B28" s="33" t="s">
        <v>149</v>
      </c>
      <c r="C28" s="33" t="s">
        <v>114</v>
      </c>
      <c r="D28" s="33">
        <v>531</v>
      </c>
      <c r="E28" s="33" t="s">
        <v>98</v>
      </c>
      <c r="F28" s="66">
        <v>41987</v>
      </c>
      <c r="G28" s="67" t="s">
        <v>664</v>
      </c>
      <c r="H28" s="67">
        <v>840</v>
      </c>
      <c r="I28" s="67">
        <v>725</v>
      </c>
      <c r="J28" s="67" t="s">
        <v>317</v>
      </c>
      <c r="K28" s="67">
        <v>6864</v>
      </c>
      <c r="L28" s="67">
        <v>40</v>
      </c>
      <c r="M28" s="67" t="s">
        <v>665</v>
      </c>
      <c r="N28" s="21"/>
    </row>
    <row r="29" spans="1:14" ht="25.5" x14ac:dyDescent="0.2">
      <c r="A29" s="39" t="s">
        <v>150</v>
      </c>
      <c r="B29" s="37" t="s">
        <v>151</v>
      </c>
      <c r="C29" s="37" t="s">
        <v>97</v>
      </c>
      <c r="D29" s="37">
        <v>548</v>
      </c>
      <c r="E29" s="37" t="s">
        <v>98</v>
      </c>
      <c r="F29" s="66">
        <v>41994</v>
      </c>
      <c r="G29" s="67" t="s">
        <v>3</v>
      </c>
      <c r="H29" s="67">
        <v>830</v>
      </c>
      <c r="I29" s="67">
        <v>725</v>
      </c>
      <c r="J29" s="67" t="s">
        <v>317</v>
      </c>
      <c r="K29" s="67">
        <v>7086</v>
      </c>
      <c r="L29" s="67">
        <v>30</v>
      </c>
      <c r="M29" s="67" t="s">
        <v>666</v>
      </c>
      <c r="N29" s="21"/>
    </row>
    <row r="30" spans="1:14" ht="25.5" x14ac:dyDescent="0.2">
      <c r="A30" s="32" t="s">
        <v>152</v>
      </c>
      <c r="B30" s="33" t="s">
        <v>153</v>
      </c>
      <c r="C30" s="33" t="s">
        <v>97</v>
      </c>
      <c r="D30" s="33">
        <v>575</v>
      </c>
      <c r="E30" s="33" t="s">
        <v>98</v>
      </c>
      <c r="F30" s="66">
        <v>34019</v>
      </c>
      <c r="G30" s="67" t="s">
        <v>664</v>
      </c>
      <c r="H30" s="67">
        <v>804</v>
      </c>
      <c r="I30" s="67">
        <v>725</v>
      </c>
      <c r="J30" s="67" t="s">
        <v>8</v>
      </c>
      <c r="K30" s="67">
        <v>6857</v>
      </c>
      <c r="L30" s="67">
        <v>0</v>
      </c>
      <c r="M30" s="67" t="s">
        <v>667</v>
      </c>
      <c r="N30" s="21"/>
    </row>
    <row r="31" spans="1:14" ht="25.5" x14ac:dyDescent="0.2">
      <c r="A31" s="39" t="s">
        <v>154</v>
      </c>
      <c r="B31" s="37" t="s">
        <v>155</v>
      </c>
      <c r="C31" s="37" t="s">
        <v>111</v>
      </c>
      <c r="D31" s="37">
        <v>588</v>
      </c>
      <c r="E31" s="37" t="s">
        <v>98</v>
      </c>
      <c r="F31" s="66">
        <v>34036</v>
      </c>
      <c r="G31" s="67" t="s">
        <v>229</v>
      </c>
      <c r="H31" s="67" t="s">
        <v>531</v>
      </c>
      <c r="I31" s="67" t="s">
        <v>486</v>
      </c>
      <c r="J31" s="67" t="s">
        <v>366</v>
      </c>
      <c r="K31" s="67" t="s">
        <v>532</v>
      </c>
      <c r="L31" s="67" t="s">
        <v>533</v>
      </c>
      <c r="M31" s="67" t="s">
        <v>668</v>
      </c>
      <c r="N31" s="21"/>
    </row>
    <row r="32" spans="1:14" ht="25.5" x14ac:dyDescent="0.2">
      <c r="A32" s="32" t="s">
        <v>156</v>
      </c>
      <c r="B32" s="33" t="s">
        <v>157</v>
      </c>
      <c r="C32" s="33" t="s">
        <v>158</v>
      </c>
      <c r="D32" s="33">
        <v>610</v>
      </c>
      <c r="E32" s="33" t="s">
        <v>98</v>
      </c>
      <c r="F32" s="66" t="s">
        <v>363</v>
      </c>
      <c r="G32" s="67" t="s">
        <v>229</v>
      </c>
      <c r="H32" s="67" t="s">
        <v>364</v>
      </c>
      <c r="I32" s="67" t="s">
        <v>365</v>
      </c>
      <c r="J32" s="67" t="s">
        <v>366</v>
      </c>
      <c r="K32" s="67" t="s">
        <v>367</v>
      </c>
      <c r="L32" s="67" t="s">
        <v>368</v>
      </c>
      <c r="M32" s="67"/>
      <c r="N32" s="21"/>
    </row>
    <row r="33" spans="1:14" ht="25.5" x14ac:dyDescent="0.2">
      <c r="A33" s="39" t="s">
        <v>159</v>
      </c>
      <c r="B33" s="37" t="s">
        <v>160</v>
      </c>
      <c r="C33" s="37" t="s">
        <v>158</v>
      </c>
      <c r="D33" s="37">
        <v>632</v>
      </c>
      <c r="E33" s="37" t="s">
        <v>98</v>
      </c>
      <c r="F33" s="66">
        <v>41123</v>
      </c>
      <c r="G33" s="67" t="s">
        <v>3</v>
      </c>
      <c r="H33" s="67" t="s">
        <v>431</v>
      </c>
      <c r="I33" s="67" t="s">
        <v>415</v>
      </c>
      <c r="J33" s="67" t="s">
        <v>366</v>
      </c>
      <c r="K33" s="67" t="s">
        <v>432</v>
      </c>
      <c r="L33" s="67" t="s">
        <v>433</v>
      </c>
      <c r="M33" s="67"/>
      <c r="N33" s="21"/>
    </row>
    <row r="34" spans="1:14" ht="25.5" x14ac:dyDescent="0.2">
      <c r="A34" s="32" t="s">
        <v>161</v>
      </c>
      <c r="B34" s="33" t="s">
        <v>162</v>
      </c>
      <c r="C34" s="33" t="s">
        <v>158</v>
      </c>
      <c r="D34" s="33">
        <v>645</v>
      </c>
      <c r="E34" s="33" t="s">
        <v>98</v>
      </c>
      <c r="F34" s="66">
        <v>41127</v>
      </c>
      <c r="G34" s="67" t="s">
        <v>231</v>
      </c>
      <c r="H34" s="67" t="s">
        <v>482</v>
      </c>
      <c r="I34" s="67" t="s">
        <v>483</v>
      </c>
      <c r="J34" s="67" t="s">
        <v>387</v>
      </c>
      <c r="K34" s="67" t="s">
        <v>387</v>
      </c>
      <c r="L34" s="67" t="s">
        <v>387</v>
      </c>
      <c r="M34" s="67" t="s">
        <v>388</v>
      </c>
      <c r="N34" s="21"/>
    </row>
    <row r="35" spans="1:14" ht="25.5" x14ac:dyDescent="0.2">
      <c r="A35" s="39" t="s">
        <v>163</v>
      </c>
      <c r="B35" s="37" t="s">
        <v>164</v>
      </c>
      <c r="C35" s="37" t="s">
        <v>97</v>
      </c>
      <c r="D35" s="37">
        <v>650</v>
      </c>
      <c r="E35" s="37" t="s">
        <v>98</v>
      </c>
      <c r="F35" s="66">
        <v>35978</v>
      </c>
      <c r="G35" s="67" t="s">
        <v>3</v>
      </c>
      <c r="H35" s="67">
        <v>843</v>
      </c>
      <c r="I35" s="67">
        <v>725</v>
      </c>
      <c r="J35" s="67" t="s">
        <v>8</v>
      </c>
      <c r="K35" s="67">
        <v>6872</v>
      </c>
      <c r="L35" s="67">
        <v>6480</v>
      </c>
      <c r="M35" s="67" t="s">
        <v>667</v>
      </c>
      <c r="N35" s="21"/>
    </row>
    <row r="36" spans="1:14" ht="25.5" x14ac:dyDescent="0.2">
      <c r="A36" s="32" t="s">
        <v>165</v>
      </c>
      <c r="B36" s="33" t="s">
        <v>166</v>
      </c>
      <c r="C36" s="33" t="s">
        <v>127</v>
      </c>
      <c r="D36" s="33">
        <v>658</v>
      </c>
      <c r="E36" s="33" t="s">
        <v>98</v>
      </c>
      <c r="F36" s="66">
        <v>41293</v>
      </c>
      <c r="G36" s="67" t="s">
        <v>229</v>
      </c>
      <c r="H36" s="67">
        <v>1845</v>
      </c>
      <c r="I36" s="67">
        <v>1700</v>
      </c>
      <c r="J36" s="67" t="s">
        <v>317</v>
      </c>
      <c r="K36" s="67">
        <v>7122</v>
      </c>
      <c r="L36" s="67">
        <v>900</v>
      </c>
      <c r="M36" s="67"/>
      <c r="N36" s="21"/>
    </row>
    <row r="37" spans="1:14" ht="25.5" x14ac:dyDescent="0.2">
      <c r="A37" s="39" t="s">
        <v>167</v>
      </c>
      <c r="B37" s="37" t="s">
        <v>168</v>
      </c>
      <c r="C37" s="37" t="s">
        <v>158</v>
      </c>
      <c r="D37" s="37">
        <v>685</v>
      </c>
      <c r="E37" s="37" t="s">
        <v>98</v>
      </c>
      <c r="F37" s="66" t="s">
        <v>520</v>
      </c>
      <c r="G37" s="67" t="s">
        <v>229</v>
      </c>
      <c r="H37" s="67" t="s">
        <v>521</v>
      </c>
      <c r="I37" s="67" t="s">
        <v>483</v>
      </c>
      <c r="J37" s="67" t="s">
        <v>366</v>
      </c>
      <c r="K37" s="67" t="s">
        <v>522</v>
      </c>
      <c r="L37" s="67" t="s">
        <v>523</v>
      </c>
      <c r="M37" s="67"/>
      <c r="N37" s="21"/>
    </row>
    <row r="38" spans="1:14" ht="25.5" x14ac:dyDescent="0.2">
      <c r="A38" s="32" t="s">
        <v>169</v>
      </c>
      <c r="B38" s="33" t="s">
        <v>170</v>
      </c>
      <c r="C38" s="33" t="s">
        <v>127</v>
      </c>
      <c r="D38" s="33">
        <v>746</v>
      </c>
      <c r="E38" s="33" t="s">
        <v>98</v>
      </c>
      <c r="F38" s="66">
        <v>37746</v>
      </c>
      <c r="G38" s="67" t="s">
        <v>3</v>
      </c>
      <c r="H38" s="67">
        <v>849</v>
      </c>
      <c r="I38" s="67">
        <v>800</v>
      </c>
      <c r="J38" s="67" t="s">
        <v>317</v>
      </c>
      <c r="K38" s="67">
        <v>6901</v>
      </c>
      <c r="L38" s="67">
        <v>6230</v>
      </c>
      <c r="M38" s="67"/>
      <c r="N38" s="21"/>
    </row>
    <row r="39" spans="1:14" ht="25.5" x14ac:dyDescent="0.2">
      <c r="A39" s="39" t="s">
        <v>171</v>
      </c>
      <c r="B39" s="37" t="s">
        <v>172</v>
      </c>
      <c r="C39" s="37" t="s">
        <v>158</v>
      </c>
      <c r="D39" s="37">
        <v>771</v>
      </c>
      <c r="E39" s="37" t="s">
        <v>98</v>
      </c>
      <c r="F39" s="66" t="s">
        <v>489</v>
      </c>
      <c r="G39" s="67" t="s">
        <v>229</v>
      </c>
      <c r="H39" s="67" t="s">
        <v>490</v>
      </c>
      <c r="I39" s="67" t="s">
        <v>483</v>
      </c>
      <c r="J39" s="67" t="s">
        <v>366</v>
      </c>
      <c r="K39" s="67" t="s">
        <v>491</v>
      </c>
      <c r="L39" s="67" t="s">
        <v>492</v>
      </c>
      <c r="M39" s="67"/>
      <c r="N39" s="21"/>
    </row>
    <row r="40" spans="1:14" ht="25.5" x14ac:dyDescent="0.2">
      <c r="A40" s="32" t="s">
        <v>173</v>
      </c>
      <c r="B40" s="33" t="s">
        <v>174</v>
      </c>
      <c r="C40" s="33" t="s">
        <v>158</v>
      </c>
      <c r="D40" s="33">
        <v>794</v>
      </c>
      <c r="E40" s="33" t="s">
        <v>98</v>
      </c>
      <c r="F40" s="66" t="s">
        <v>387</v>
      </c>
      <c r="G40" s="67" t="s">
        <v>230</v>
      </c>
      <c r="H40" s="67" t="s">
        <v>387</v>
      </c>
      <c r="I40" s="67" t="s">
        <v>387</v>
      </c>
      <c r="J40" s="67" t="s">
        <v>387</v>
      </c>
      <c r="K40" s="67" t="s">
        <v>387</v>
      </c>
      <c r="L40" s="67" t="s">
        <v>387</v>
      </c>
      <c r="M40" s="67" t="s">
        <v>410</v>
      </c>
      <c r="N40" s="21"/>
    </row>
    <row r="41" spans="1:14" ht="25.5" x14ac:dyDescent="0.2">
      <c r="A41" s="39" t="s">
        <v>175</v>
      </c>
      <c r="B41" s="37" t="s">
        <v>176</v>
      </c>
      <c r="C41" s="37" t="s">
        <v>127</v>
      </c>
      <c r="D41" s="37">
        <v>797</v>
      </c>
      <c r="E41" s="37" t="s">
        <v>98</v>
      </c>
      <c r="F41" s="66">
        <v>41315</v>
      </c>
      <c r="G41" s="67" t="s">
        <v>229</v>
      </c>
      <c r="H41" s="67">
        <v>1845</v>
      </c>
      <c r="I41" s="67">
        <v>1700</v>
      </c>
      <c r="J41" s="67" t="s">
        <v>317</v>
      </c>
      <c r="K41" s="67">
        <v>7261</v>
      </c>
      <c r="L41" s="67">
        <v>190</v>
      </c>
      <c r="M41" s="67"/>
      <c r="N41" s="21"/>
    </row>
    <row r="42" spans="1:14" ht="25.5" x14ac:dyDescent="0.2">
      <c r="A42" s="32" t="s">
        <v>177</v>
      </c>
      <c r="B42" s="33" t="s">
        <v>178</v>
      </c>
      <c r="C42" s="33" t="s">
        <v>158</v>
      </c>
      <c r="D42" s="33">
        <v>806</v>
      </c>
      <c r="E42" s="33" t="s">
        <v>98</v>
      </c>
      <c r="F42" s="66" t="s">
        <v>387</v>
      </c>
      <c r="G42" s="67" t="s">
        <v>230</v>
      </c>
      <c r="H42" s="67" t="s">
        <v>387</v>
      </c>
      <c r="I42" s="67" t="s">
        <v>387</v>
      </c>
      <c r="J42" s="67" t="s">
        <v>387</v>
      </c>
      <c r="K42" s="67" t="s">
        <v>387</v>
      </c>
      <c r="L42" s="67" t="s">
        <v>387</v>
      </c>
      <c r="M42" s="67" t="s">
        <v>410</v>
      </c>
      <c r="N42" s="21"/>
    </row>
    <row r="43" spans="1:14" ht="25.5" x14ac:dyDescent="0.2">
      <c r="A43" s="39" t="s">
        <v>179</v>
      </c>
      <c r="B43" s="37" t="s">
        <v>180</v>
      </c>
      <c r="C43" s="37" t="s">
        <v>158</v>
      </c>
      <c r="D43" s="37">
        <v>818</v>
      </c>
      <c r="E43" s="37" t="s">
        <v>98</v>
      </c>
      <c r="F43" s="66" t="s">
        <v>387</v>
      </c>
      <c r="G43" s="67" t="s">
        <v>230</v>
      </c>
      <c r="H43" s="67" t="s">
        <v>387</v>
      </c>
      <c r="I43" s="67" t="s">
        <v>387</v>
      </c>
      <c r="J43" s="67" t="s">
        <v>387</v>
      </c>
      <c r="K43" s="67" t="s">
        <v>387</v>
      </c>
      <c r="L43" s="67" t="s">
        <v>387</v>
      </c>
      <c r="M43" s="67" t="s">
        <v>410</v>
      </c>
      <c r="N43" s="21"/>
    </row>
    <row r="44" spans="1:14" ht="25.5" x14ac:dyDescent="0.2">
      <c r="A44" s="32" t="s">
        <v>181</v>
      </c>
      <c r="B44" s="33" t="s">
        <v>182</v>
      </c>
      <c r="C44" s="33" t="s">
        <v>158</v>
      </c>
      <c r="D44" s="33">
        <v>834</v>
      </c>
      <c r="E44" s="33" t="s">
        <v>98</v>
      </c>
      <c r="F44" s="66" t="s">
        <v>387</v>
      </c>
      <c r="G44" s="67" t="s">
        <v>230</v>
      </c>
      <c r="H44" s="67" t="s">
        <v>387</v>
      </c>
      <c r="I44" s="67" t="s">
        <v>387</v>
      </c>
      <c r="J44" s="67" t="s">
        <v>387</v>
      </c>
      <c r="K44" s="67" t="s">
        <v>387</v>
      </c>
      <c r="L44" s="67" t="s">
        <v>387</v>
      </c>
      <c r="M44" s="67" t="s">
        <v>410</v>
      </c>
      <c r="N44" s="21"/>
    </row>
    <row r="45" spans="1:14" ht="25.5" x14ac:dyDescent="0.2">
      <c r="A45" s="39" t="s">
        <v>183</v>
      </c>
      <c r="B45" s="37" t="s">
        <v>184</v>
      </c>
      <c r="C45" s="37" t="s">
        <v>158</v>
      </c>
      <c r="D45" s="37">
        <v>846</v>
      </c>
      <c r="E45" s="37" t="s">
        <v>98</v>
      </c>
      <c r="F45" s="66" t="s">
        <v>387</v>
      </c>
      <c r="G45" s="67" t="s">
        <v>230</v>
      </c>
      <c r="H45" s="67" t="s">
        <v>387</v>
      </c>
      <c r="I45" s="67" t="s">
        <v>387</v>
      </c>
      <c r="J45" s="67" t="s">
        <v>387</v>
      </c>
      <c r="K45" s="67" t="s">
        <v>387</v>
      </c>
      <c r="L45" s="67" t="s">
        <v>387</v>
      </c>
      <c r="M45" s="67" t="s">
        <v>410</v>
      </c>
      <c r="N45" s="21"/>
    </row>
    <row r="46" spans="1:14" ht="25.5" x14ac:dyDescent="0.2">
      <c r="A46" s="32" t="s">
        <v>185</v>
      </c>
      <c r="B46" s="33" t="s">
        <v>186</v>
      </c>
      <c r="C46" s="33" t="s">
        <v>158</v>
      </c>
      <c r="D46" s="33">
        <v>857</v>
      </c>
      <c r="E46" s="33" t="s">
        <v>98</v>
      </c>
      <c r="F46" s="66">
        <v>39987</v>
      </c>
      <c r="G46" s="67" t="s">
        <v>3</v>
      </c>
      <c r="H46" s="67" t="s">
        <v>498</v>
      </c>
      <c r="I46" s="67" t="s">
        <v>486</v>
      </c>
      <c r="J46" s="67" t="s">
        <v>366</v>
      </c>
      <c r="K46" s="67" t="s">
        <v>669</v>
      </c>
      <c r="L46" s="67" t="s">
        <v>499</v>
      </c>
      <c r="M46" s="67"/>
      <c r="N46" s="21"/>
    </row>
    <row r="47" spans="1:14" ht="25.5" x14ac:dyDescent="0.2">
      <c r="A47" s="39" t="s">
        <v>187</v>
      </c>
      <c r="B47" s="37" t="s">
        <v>188</v>
      </c>
      <c r="C47" s="37" t="s">
        <v>158</v>
      </c>
      <c r="D47" s="37">
        <v>861</v>
      </c>
      <c r="E47" s="37" t="s">
        <v>98</v>
      </c>
      <c r="F47" s="66" t="s">
        <v>387</v>
      </c>
      <c r="G47" s="67" t="s">
        <v>230</v>
      </c>
      <c r="H47" s="67" t="s">
        <v>387</v>
      </c>
      <c r="I47" s="67" t="s">
        <v>387</v>
      </c>
      <c r="J47" s="67" t="s">
        <v>387</v>
      </c>
      <c r="K47" s="67" t="s">
        <v>387</v>
      </c>
      <c r="L47" s="67" t="s">
        <v>387</v>
      </c>
      <c r="M47" s="67" t="s">
        <v>410</v>
      </c>
      <c r="N47" s="21"/>
    </row>
    <row r="48" spans="1:14" ht="25.5" x14ac:dyDescent="0.2">
      <c r="A48" s="32" t="s">
        <v>189</v>
      </c>
      <c r="B48" s="33" t="s">
        <v>190</v>
      </c>
      <c r="C48" s="33" t="s">
        <v>127</v>
      </c>
      <c r="D48" s="33">
        <v>866</v>
      </c>
      <c r="E48" s="33" t="s">
        <v>98</v>
      </c>
      <c r="F48" s="66">
        <v>39679</v>
      </c>
      <c r="G48" s="67" t="s">
        <v>3</v>
      </c>
      <c r="H48" s="67">
        <v>948</v>
      </c>
      <c r="I48" s="67">
        <v>800</v>
      </c>
      <c r="J48" s="67" t="s">
        <v>317</v>
      </c>
      <c r="K48" s="67">
        <v>6920</v>
      </c>
      <c r="L48" s="67">
        <v>950</v>
      </c>
      <c r="M48" s="67"/>
      <c r="N48" s="21"/>
    </row>
    <row r="49" spans="1:14" ht="25.5" x14ac:dyDescent="0.2">
      <c r="A49" s="39" t="s">
        <v>191</v>
      </c>
      <c r="B49" s="37" t="s">
        <v>192</v>
      </c>
      <c r="C49" s="37" t="s">
        <v>158</v>
      </c>
      <c r="D49" s="37">
        <v>876</v>
      </c>
      <c r="E49" s="37" t="s">
        <v>98</v>
      </c>
      <c r="F49" s="66" t="s">
        <v>387</v>
      </c>
      <c r="G49" s="67" t="s">
        <v>230</v>
      </c>
      <c r="H49" s="67" t="s">
        <v>387</v>
      </c>
      <c r="I49" s="67" t="s">
        <v>387</v>
      </c>
      <c r="J49" s="67" t="s">
        <v>387</v>
      </c>
      <c r="K49" s="67" t="s">
        <v>387</v>
      </c>
      <c r="L49" s="67" t="s">
        <v>387</v>
      </c>
      <c r="M49" s="67" t="s">
        <v>410</v>
      </c>
      <c r="N49" s="21"/>
    </row>
    <row r="50" spans="1:14" ht="25.5" x14ac:dyDescent="0.2">
      <c r="A50" s="32" t="s">
        <v>193</v>
      </c>
      <c r="B50" s="33" t="s">
        <v>194</v>
      </c>
      <c r="C50" s="33" t="s">
        <v>158</v>
      </c>
      <c r="D50" s="33">
        <v>898</v>
      </c>
      <c r="E50" s="33" t="s">
        <v>98</v>
      </c>
      <c r="F50" s="66" t="s">
        <v>389</v>
      </c>
      <c r="G50" s="67" t="s">
        <v>229</v>
      </c>
      <c r="H50" s="67" t="s">
        <v>390</v>
      </c>
      <c r="I50" s="67" t="s">
        <v>365</v>
      </c>
      <c r="J50" s="67" t="s">
        <v>366</v>
      </c>
      <c r="K50" s="67" t="s">
        <v>391</v>
      </c>
      <c r="L50" s="67" t="s">
        <v>392</v>
      </c>
      <c r="M50" s="67"/>
      <c r="N50" s="21"/>
    </row>
    <row r="51" spans="1:14" ht="25.5" x14ac:dyDescent="0.2">
      <c r="A51" s="39" t="s">
        <v>195</v>
      </c>
      <c r="B51" s="37" t="s">
        <v>196</v>
      </c>
      <c r="C51" s="37" t="s">
        <v>127</v>
      </c>
      <c r="D51" s="37">
        <v>901</v>
      </c>
      <c r="E51" s="37" t="s">
        <v>98</v>
      </c>
      <c r="F51" s="66">
        <v>39670</v>
      </c>
      <c r="G51" s="67" t="s">
        <v>3</v>
      </c>
      <c r="H51" s="67">
        <v>943</v>
      </c>
      <c r="I51" s="67">
        <v>720</v>
      </c>
      <c r="J51" s="67" t="s">
        <v>317</v>
      </c>
      <c r="K51" s="67">
        <v>6862</v>
      </c>
      <c r="L51" s="67">
        <v>3200</v>
      </c>
      <c r="M51" s="67"/>
      <c r="N51" s="21"/>
    </row>
    <row r="52" spans="1:14" ht="25.5" x14ac:dyDescent="0.2">
      <c r="A52" s="32" t="s">
        <v>197</v>
      </c>
      <c r="B52" s="33" t="s">
        <v>198</v>
      </c>
      <c r="C52" s="33" t="s">
        <v>127</v>
      </c>
      <c r="D52" s="33">
        <v>933</v>
      </c>
      <c r="E52" s="33" t="s">
        <v>98</v>
      </c>
      <c r="F52" s="66">
        <v>38216</v>
      </c>
      <c r="G52" s="67" t="s">
        <v>229</v>
      </c>
      <c r="H52" s="67">
        <v>920</v>
      </c>
      <c r="I52" s="67">
        <v>800</v>
      </c>
      <c r="J52" s="67" t="s">
        <v>317</v>
      </c>
      <c r="K52" s="67">
        <v>6968</v>
      </c>
      <c r="L52" s="67">
        <v>6968</v>
      </c>
      <c r="M52" s="67"/>
      <c r="N52" s="21"/>
    </row>
    <row r="53" spans="1:14" ht="25.5" x14ac:dyDescent="0.2">
      <c r="A53" s="39" t="s">
        <v>199</v>
      </c>
      <c r="B53" s="37" t="s">
        <v>200</v>
      </c>
      <c r="C53" s="37" t="s">
        <v>158</v>
      </c>
      <c r="D53" s="37">
        <v>944</v>
      </c>
      <c r="E53" s="37" t="s">
        <v>98</v>
      </c>
      <c r="F53" s="66" t="s">
        <v>448</v>
      </c>
      <c r="G53" s="67" t="s">
        <v>229</v>
      </c>
      <c r="H53" s="67" t="s">
        <v>449</v>
      </c>
      <c r="I53" s="67" t="s">
        <v>365</v>
      </c>
      <c r="J53" s="67" t="s">
        <v>366</v>
      </c>
      <c r="K53" s="67" t="s">
        <v>450</v>
      </c>
      <c r="L53" s="67" t="s">
        <v>451</v>
      </c>
      <c r="M53" s="67"/>
      <c r="N53" s="22"/>
    </row>
    <row r="54" spans="1:14" ht="25.5" x14ac:dyDescent="0.2">
      <c r="A54" s="41" t="s">
        <v>201</v>
      </c>
      <c r="B54" s="42" t="s">
        <v>202</v>
      </c>
      <c r="C54" s="42" t="s">
        <v>127</v>
      </c>
      <c r="D54" s="42">
        <v>947</v>
      </c>
      <c r="E54" s="42" t="s">
        <v>98</v>
      </c>
      <c r="F54" s="66">
        <v>41173</v>
      </c>
      <c r="G54" s="67" t="s">
        <v>3</v>
      </c>
      <c r="H54" s="67">
        <v>809</v>
      </c>
      <c r="I54" s="67">
        <v>725</v>
      </c>
      <c r="J54" s="67" t="s">
        <v>317</v>
      </c>
      <c r="K54" s="67">
        <v>7009</v>
      </c>
      <c r="L54" s="67">
        <v>800</v>
      </c>
      <c r="M54" s="67"/>
      <c r="N54" s="21"/>
    </row>
    <row r="55" spans="1:14" x14ac:dyDescent="0.2">
      <c r="A55" s="43" t="s">
        <v>203</v>
      </c>
      <c r="B55" s="43" t="s">
        <v>204</v>
      </c>
      <c r="C55" s="43" t="s">
        <v>127</v>
      </c>
      <c r="D55" s="43">
        <v>1030</v>
      </c>
      <c r="E55" s="43" t="s">
        <v>98</v>
      </c>
      <c r="F55" s="66">
        <v>39622</v>
      </c>
      <c r="G55" s="67" t="s">
        <v>229</v>
      </c>
      <c r="H55" s="67">
        <v>984</v>
      </c>
      <c r="I55" s="67">
        <v>800</v>
      </c>
      <c r="J55" s="67" t="s">
        <v>317</v>
      </c>
      <c r="K55" s="67">
        <v>6944</v>
      </c>
      <c r="L55" s="67">
        <v>6944</v>
      </c>
      <c r="M55" s="67"/>
      <c r="N55" s="21"/>
    </row>
    <row r="56" spans="1:14" x14ac:dyDescent="0.2">
      <c r="A56" s="43" t="s">
        <v>205</v>
      </c>
      <c r="B56" s="43" t="s">
        <v>206</v>
      </c>
      <c r="C56" s="43" t="s">
        <v>158</v>
      </c>
      <c r="D56" s="43">
        <v>1061</v>
      </c>
      <c r="E56" s="43" t="s">
        <v>98</v>
      </c>
      <c r="F56" s="66" t="s">
        <v>489</v>
      </c>
      <c r="G56" s="67" t="s">
        <v>229</v>
      </c>
      <c r="H56" s="67" t="s">
        <v>534</v>
      </c>
      <c r="I56" s="67" t="s">
        <v>483</v>
      </c>
      <c r="J56" s="67" t="s">
        <v>366</v>
      </c>
      <c r="K56" s="67" t="s">
        <v>535</v>
      </c>
      <c r="L56" s="67" t="s">
        <v>536</v>
      </c>
      <c r="M56" s="67"/>
      <c r="N56" s="21"/>
    </row>
    <row r="57" spans="1:14" x14ac:dyDescent="0.2">
      <c r="A57" s="43" t="s">
        <v>207</v>
      </c>
      <c r="B57" s="43" t="s">
        <v>208</v>
      </c>
      <c r="C57" s="43" t="s">
        <v>127</v>
      </c>
      <c r="D57" s="43">
        <v>1124</v>
      </c>
      <c r="E57" s="43" t="s">
        <v>98</v>
      </c>
      <c r="F57" s="66">
        <v>37988</v>
      </c>
      <c r="G57" s="67" t="s">
        <v>3</v>
      </c>
      <c r="H57" s="67">
        <v>851</v>
      </c>
      <c r="I57" s="67">
        <v>725</v>
      </c>
      <c r="J57" s="67" t="s">
        <v>317</v>
      </c>
      <c r="K57" s="67" t="s">
        <v>495</v>
      </c>
      <c r="L57" s="67">
        <v>3750</v>
      </c>
      <c r="M57" s="67"/>
      <c r="N57" s="21"/>
    </row>
    <row r="58" spans="1:14" x14ac:dyDescent="0.2">
      <c r="A58" s="43" t="s">
        <v>209</v>
      </c>
      <c r="B58" s="43" t="s">
        <v>210</v>
      </c>
      <c r="C58" s="43" t="s">
        <v>108</v>
      </c>
      <c r="D58" s="43">
        <v>1277</v>
      </c>
      <c r="E58" s="43" t="s">
        <v>98</v>
      </c>
      <c r="F58" s="66">
        <v>27311</v>
      </c>
      <c r="G58" s="67" t="s">
        <v>229</v>
      </c>
      <c r="H58" s="67">
        <v>210</v>
      </c>
      <c r="I58" s="67">
        <v>200</v>
      </c>
      <c r="J58" s="67" t="s">
        <v>582</v>
      </c>
      <c r="K58" s="67">
        <v>6930</v>
      </c>
      <c r="L58" s="67">
        <v>6930</v>
      </c>
      <c r="M58" s="67" t="s">
        <v>583</v>
      </c>
      <c r="N58" s="21"/>
    </row>
    <row r="59" spans="1:14" x14ac:dyDescent="0.2">
      <c r="A59" s="43" t="s">
        <v>211</v>
      </c>
      <c r="B59" s="43" t="s">
        <v>212</v>
      </c>
      <c r="C59" s="43" t="s">
        <v>127</v>
      </c>
      <c r="D59" s="43">
        <v>1294</v>
      </c>
      <c r="E59" s="43" t="s">
        <v>98</v>
      </c>
      <c r="F59" s="66">
        <v>40772</v>
      </c>
      <c r="G59" s="67" t="s">
        <v>3</v>
      </c>
      <c r="H59" s="67">
        <v>930</v>
      </c>
      <c r="I59" s="67">
        <v>720</v>
      </c>
      <c r="J59" s="67" t="s">
        <v>317</v>
      </c>
      <c r="K59" s="67" t="s">
        <v>670</v>
      </c>
      <c r="L59" s="67">
        <v>750</v>
      </c>
      <c r="M59" s="67" t="s">
        <v>671</v>
      </c>
      <c r="N59" s="21"/>
    </row>
    <row r="60" spans="1:14" x14ac:dyDescent="0.2">
      <c r="A60" s="43" t="s">
        <v>213</v>
      </c>
      <c r="B60" s="43" t="s">
        <v>214</v>
      </c>
      <c r="C60" s="43" t="s">
        <v>127</v>
      </c>
      <c r="D60" s="43">
        <v>1328</v>
      </c>
      <c r="E60" s="43" t="s">
        <v>137</v>
      </c>
      <c r="F60" s="66">
        <v>29462</v>
      </c>
      <c r="G60" s="67" t="s">
        <v>91</v>
      </c>
      <c r="H60" s="67">
        <v>610</v>
      </c>
      <c r="I60" s="67">
        <v>720</v>
      </c>
      <c r="J60" s="67" t="s">
        <v>317</v>
      </c>
      <c r="K60" s="67">
        <v>6920</v>
      </c>
      <c r="L60" s="67">
        <v>6470</v>
      </c>
      <c r="M60" s="67" t="s">
        <v>318</v>
      </c>
      <c r="N60" s="21"/>
    </row>
    <row r="61" spans="1:14" x14ac:dyDescent="0.2">
      <c r="A61" s="43" t="s">
        <v>215</v>
      </c>
      <c r="B61" s="43" t="s">
        <v>216</v>
      </c>
      <c r="C61" s="43" t="s">
        <v>127</v>
      </c>
      <c r="D61" s="43">
        <v>1332</v>
      </c>
      <c r="E61" s="43" t="s">
        <v>98</v>
      </c>
      <c r="F61" s="66">
        <v>41097</v>
      </c>
      <c r="G61" s="67" t="s">
        <v>3</v>
      </c>
      <c r="H61" s="67">
        <v>802</v>
      </c>
      <c r="I61" s="67">
        <v>725</v>
      </c>
      <c r="J61" s="67" t="s">
        <v>317</v>
      </c>
      <c r="K61" s="67">
        <v>6936</v>
      </c>
      <c r="L61" s="67">
        <v>270</v>
      </c>
      <c r="M61" s="67"/>
      <c r="N61" s="21"/>
    </row>
    <row r="62" spans="1:14" x14ac:dyDescent="0.2">
      <c r="A62" s="43" t="s">
        <v>217</v>
      </c>
      <c r="B62" s="43" t="s">
        <v>218</v>
      </c>
      <c r="C62" s="43" t="s">
        <v>127</v>
      </c>
      <c r="D62" s="43">
        <v>1337</v>
      </c>
      <c r="E62" s="43" t="s">
        <v>98</v>
      </c>
      <c r="F62" s="66">
        <v>41335</v>
      </c>
      <c r="G62" s="67" t="s">
        <v>229</v>
      </c>
      <c r="H62" s="67">
        <v>1857</v>
      </c>
      <c r="I62" s="67">
        <v>1700</v>
      </c>
      <c r="J62" s="67" t="s">
        <v>317</v>
      </c>
      <c r="K62" s="67">
        <v>6998</v>
      </c>
      <c r="L62" s="67">
        <v>50</v>
      </c>
      <c r="M62" s="67"/>
      <c r="N62" s="21"/>
    </row>
    <row r="63" spans="1:14" x14ac:dyDescent="0.2">
      <c r="A63" s="43" t="s">
        <v>219</v>
      </c>
      <c r="B63" s="43" t="s">
        <v>220</v>
      </c>
      <c r="C63" s="43" t="s">
        <v>158</v>
      </c>
      <c r="D63" s="43">
        <v>1411</v>
      </c>
      <c r="E63" s="43" t="s">
        <v>98</v>
      </c>
      <c r="F63" s="66" t="s">
        <v>440</v>
      </c>
      <c r="G63" s="67" t="s">
        <v>229</v>
      </c>
      <c r="H63" s="67" t="s">
        <v>386</v>
      </c>
      <c r="I63" s="67" t="s">
        <v>365</v>
      </c>
      <c r="J63" s="67" t="s">
        <v>366</v>
      </c>
      <c r="K63" s="67" t="s">
        <v>441</v>
      </c>
      <c r="L63" s="67" t="s">
        <v>442</v>
      </c>
      <c r="M63" s="67"/>
      <c r="N63" s="21"/>
    </row>
    <row r="64" spans="1:14" x14ac:dyDescent="0.2">
      <c r="A64" s="43" t="s">
        <v>221</v>
      </c>
      <c r="B64" s="43" t="s">
        <v>222</v>
      </c>
      <c r="C64" s="43" t="s">
        <v>158</v>
      </c>
      <c r="D64" s="43">
        <v>1426</v>
      </c>
      <c r="E64" s="43" t="s">
        <v>98</v>
      </c>
      <c r="F64" s="66">
        <v>39990</v>
      </c>
      <c r="G64" s="67" t="s">
        <v>3</v>
      </c>
      <c r="H64" s="67">
        <v>858</v>
      </c>
      <c r="I64" s="67">
        <v>725</v>
      </c>
      <c r="J64" s="67" t="s">
        <v>317</v>
      </c>
      <c r="K64" s="67" t="s">
        <v>672</v>
      </c>
      <c r="L64" s="67">
        <v>580</v>
      </c>
      <c r="M64" s="67"/>
      <c r="N64" s="21"/>
    </row>
    <row r="65" spans="1:14" x14ac:dyDescent="0.2">
      <c r="A65" s="43" t="s">
        <v>223</v>
      </c>
      <c r="B65" s="43" t="s">
        <v>224</v>
      </c>
      <c r="C65" s="43" t="s">
        <v>105</v>
      </c>
      <c r="D65" s="43">
        <v>1430</v>
      </c>
      <c r="E65" s="43" t="s">
        <v>98</v>
      </c>
      <c r="F65" s="66">
        <v>33957</v>
      </c>
      <c r="G65" s="67" t="s">
        <v>3</v>
      </c>
      <c r="H65" s="67">
        <v>786</v>
      </c>
      <c r="I65" s="67">
        <v>725</v>
      </c>
      <c r="J65" s="67" t="s">
        <v>317</v>
      </c>
      <c r="K65" s="67">
        <v>6881.46</v>
      </c>
      <c r="L65" s="67">
        <v>6400</v>
      </c>
      <c r="M65" s="67" t="s">
        <v>673</v>
      </c>
      <c r="N65" s="21"/>
    </row>
    <row r="66" spans="1:14" x14ac:dyDescent="0.2">
      <c r="A66" s="43" t="s">
        <v>225</v>
      </c>
      <c r="B66" s="43" t="s">
        <v>226</v>
      </c>
      <c r="C66" s="43" t="s">
        <v>127</v>
      </c>
      <c r="D66" s="43">
        <v>1452</v>
      </c>
      <c r="E66" s="43" t="s">
        <v>98</v>
      </c>
      <c r="F66" s="66">
        <v>41325</v>
      </c>
      <c r="G66" s="67" t="s">
        <v>229</v>
      </c>
      <c r="H66" s="67">
        <v>1858</v>
      </c>
      <c r="I66" s="67">
        <v>1700</v>
      </c>
      <c r="J66" s="67" t="s">
        <v>317</v>
      </c>
      <c r="K66" s="67">
        <v>7130</v>
      </c>
      <c r="L66" s="67">
        <v>200</v>
      </c>
      <c r="M66" s="67"/>
      <c r="N66" s="21"/>
    </row>
    <row r="67" spans="1:14" x14ac:dyDescent="0.2">
      <c r="A67" s="43" t="s">
        <v>227</v>
      </c>
      <c r="B67" s="43" t="s">
        <v>228</v>
      </c>
      <c r="C67" s="43" t="s">
        <v>158</v>
      </c>
      <c r="D67" s="43">
        <v>1484</v>
      </c>
      <c r="E67" s="43" t="s">
        <v>98</v>
      </c>
      <c r="F67" s="66">
        <v>39979</v>
      </c>
      <c r="G67" s="67" t="s">
        <v>3</v>
      </c>
      <c r="H67" s="67" t="s">
        <v>485</v>
      </c>
      <c r="I67" s="67" t="s">
        <v>486</v>
      </c>
      <c r="J67" s="67" t="s">
        <v>366</v>
      </c>
      <c r="K67" s="67" t="s">
        <v>674</v>
      </c>
      <c r="L67" s="67" t="s">
        <v>488</v>
      </c>
      <c r="M67" s="67"/>
      <c r="N67" s="21"/>
    </row>
    <row r="68" spans="1:14" x14ac:dyDescent="0.2">
      <c r="N68" s="21"/>
    </row>
    <row r="69" spans="1:14" x14ac:dyDescent="0.2">
      <c r="N69" s="21"/>
    </row>
    <row r="70" spans="1:14" x14ac:dyDescent="0.2">
      <c r="N70" s="21"/>
    </row>
    <row r="71" spans="1:14" x14ac:dyDescent="0.2">
      <c r="N71" s="21"/>
    </row>
    <row r="72" spans="1:14" x14ac:dyDescent="0.2">
      <c r="N72" s="21"/>
    </row>
    <row r="73" spans="1:14" x14ac:dyDescent="0.2">
      <c r="N73" s="21"/>
    </row>
    <row r="74" spans="1:14" x14ac:dyDescent="0.2">
      <c r="N74" s="21"/>
    </row>
    <row r="75" spans="1:14" x14ac:dyDescent="0.2">
      <c r="N75" s="21"/>
    </row>
    <row r="76" spans="1:14" x14ac:dyDescent="0.2">
      <c r="N76" s="21"/>
    </row>
    <row r="77" spans="1:14" x14ac:dyDescent="0.2">
      <c r="N77" s="21"/>
    </row>
    <row r="78" spans="1:14" x14ac:dyDescent="0.2">
      <c r="N78" s="21"/>
    </row>
    <row r="79" spans="1:14" x14ac:dyDescent="0.2">
      <c r="N79" s="21"/>
    </row>
  </sheetData>
  <mergeCells count="3">
    <mergeCell ref="D1:M1"/>
    <mergeCell ref="A1:C1"/>
    <mergeCell ref="A2:M2"/>
  </mergeCells>
  <conditionalFormatting sqref="A4:M67">
    <cfRule type="expression" dxfId="1" priority="1">
      <formula>MOD(ROW(),2)=1</formula>
    </cfRule>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3"/>
  <sheetViews>
    <sheetView workbookViewId="0">
      <selection activeCell="Q70" sqref="Q70"/>
    </sheetView>
  </sheetViews>
  <sheetFormatPr defaultRowHeight="12.75" x14ac:dyDescent="0.2"/>
  <sheetData>
    <row r="1" spans="1:15" ht="18" x14ac:dyDescent="0.2">
      <c r="A1" s="76" t="s">
        <v>32</v>
      </c>
      <c r="B1" s="79"/>
      <c r="C1" s="79"/>
      <c r="D1" s="77"/>
      <c r="E1" s="77"/>
      <c r="F1" s="78"/>
      <c r="G1" s="78"/>
      <c r="H1" s="78"/>
      <c r="I1" s="78"/>
      <c r="J1" s="78"/>
      <c r="K1" s="78"/>
      <c r="L1" s="78"/>
      <c r="M1" s="78"/>
      <c r="N1" s="78"/>
      <c r="O1" s="78"/>
    </row>
    <row r="2" spans="1:15" ht="153" x14ac:dyDescent="0.2">
      <c r="A2" s="27" t="s">
        <v>59</v>
      </c>
      <c r="B2" s="49"/>
      <c r="C2" s="50"/>
      <c r="D2" s="51" t="s">
        <v>57</v>
      </c>
      <c r="E2" s="51" t="s">
        <v>55</v>
      </c>
      <c r="F2" s="51" t="s">
        <v>62</v>
      </c>
      <c r="G2" s="51" t="s">
        <v>58</v>
      </c>
      <c r="H2" s="51" t="s">
        <v>63</v>
      </c>
      <c r="I2" s="51" t="s">
        <v>233</v>
      </c>
      <c r="J2" s="51" t="s">
        <v>65</v>
      </c>
      <c r="K2" s="52" t="s">
        <v>80</v>
      </c>
      <c r="L2" s="53" t="s">
        <v>39</v>
      </c>
      <c r="M2" s="54" t="s">
        <v>60</v>
      </c>
      <c r="N2" s="51" t="s">
        <v>66</v>
      </c>
      <c r="O2" s="55" t="s">
        <v>56</v>
      </c>
    </row>
    <row r="3" spans="1:15" ht="15" x14ac:dyDescent="0.25">
      <c r="A3" s="56" t="s">
        <v>234</v>
      </c>
      <c r="B3" t="str">
        <f t="shared" ref="B3:B64" si="0">LEFT(A3,10)</f>
        <v>0512337937</v>
      </c>
      <c r="C3" s="57" t="str">
        <f>REPLACE(REPLACE(B3,3,0,"-"),7,0,"-")</f>
        <v>05-123-37937</v>
      </c>
      <c r="D3" s="58" t="s">
        <v>235</v>
      </c>
      <c r="E3" s="58" t="s">
        <v>236</v>
      </c>
      <c r="F3" s="58">
        <v>20</v>
      </c>
      <c r="G3" s="58" t="s">
        <v>237</v>
      </c>
      <c r="H3" s="59">
        <f>VLOOKUP($C3,'[1]List of Wells - Blank'!$C$4:$R$64,6,FALSE)</f>
        <v>41962</v>
      </c>
      <c r="I3" s="60" t="str">
        <f>VLOOKUP($C3,'[1]List of Wells - Blank'!$C$4:$R$64,7,FALSE)</f>
        <v>PR</v>
      </c>
      <c r="J3" s="60" t="str">
        <f>VLOOKUP($C3,'[1]List of Wells - Blank'!$C$4:$R$64,8,FALSE)</f>
        <v>769</v>
      </c>
      <c r="K3" s="60" t="str">
        <f>VLOOKUP($C3,'[1]List of Wells - Blank'!$C$4:$R$64,9,FALSE)</f>
        <v>640</v>
      </c>
      <c r="L3" s="60" t="str">
        <f>VLOOKUP($C3,'[1]List of Wells - Blank'!$C$4:$R$64,10,FALSE)</f>
        <v>NO</v>
      </c>
      <c r="M3" s="60" t="str">
        <f>VLOOKUP($C3,'[1]List of Wells - Blank'!$C$4:$R$64,11,FALSE)</f>
        <v>6870</v>
      </c>
      <c r="N3" s="60" t="str">
        <f>VLOOKUP($C3,'[1]List of Wells - Blank'!$C$4:$R$64,12,FALSE)</f>
        <v>770</v>
      </c>
      <c r="O3" s="60"/>
    </row>
    <row r="4" spans="1:15" ht="15" x14ac:dyDescent="0.25">
      <c r="A4" s="56" t="s">
        <v>238</v>
      </c>
      <c r="B4" t="str">
        <f t="shared" si="0"/>
        <v>0512334779</v>
      </c>
      <c r="C4" s="57" t="str">
        <f t="shared" ref="C4:C64" si="1">REPLACE(REPLACE(B4,3,0,"-"),7,0,"-")</f>
        <v>05-123-34779</v>
      </c>
      <c r="D4" s="58" t="s">
        <v>239</v>
      </c>
      <c r="E4" s="58" t="s">
        <v>236</v>
      </c>
      <c r="F4" s="58">
        <v>30</v>
      </c>
      <c r="G4" s="58" t="s">
        <v>237</v>
      </c>
      <c r="H4" s="59">
        <f>VLOOKUP(C4,'[1]List of Wells - Blank'!$C$4:$R$64,6,FALSE)</f>
        <v>41175</v>
      </c>
      <c r="I4" s="60" t="str">
        <f>VLOOKUP($C4,'[1]List of Wells - Blank'!$C$4:$R$64,7,FALSE)</f>
        <v>PR</v>
      </c>
      <c r="J4" s="60" t="str">
        <f>VLOOKUP($C4,'[1]List of Wells - Blank'!$C$4:$R$64,8,FALSE)</f>
        <v>950</v>
      </c>
      <c r="K4" s="60" t="str">
        <f>VLOOKUP($C4,'[1]List of Wells - Blank'!$C$4:$R$64,9,FALSE)</f>
        <v>795</v>
      </c>
      <c r="L4" s="60" t="str">
        <f>VLOOKUP($C4,'[1]List of Wells - Blank'!$C$4:$R$64,10,FALSE)</f>
        <v>NO</v>
      </c>
      <c r="M4" s="60" t="str">
        <f>VLOOKUP($C4,'[1]List of Wells - Blank'!$C$4:$R$64,11,FALSE)</f>
        <v>6888</v>
      </c>
      <c r="N4" s="60" t="str">
        <f>VLOOKUP($C4,'[1]List of Wells - Blank'!$C$4:$R$64,12,FALSE)</f>
        <v>2220</v>
      </c>
      <c r="O4" s="60"/>
    </row>
    <row r="5" spans="1:15" ht="15" x14ac:dyDescent="0.25">
      <c r="A5" s="56" t="s">
        <v>240</v>
      </c>
      <c r="B5" t="str">
        <f t="shared" si="0"/>
        <v>0512329100</v>
      </c>
      <c r="C5" s="57" t="str">
        <f t="shared" si="1"/>
        <v>05-123-29100</v>
      </c>
      <c r="D5" s="58" t="s">
        <v>241</v>
      </c>
      <c r="E5" s="58" t="s">
        <v>236</v>
      </c>
      <c r="F5" s="58">
        <v>32</v>
      </c>
      <c r="G5" s="58" t="s">
        <v>237</v>
      </c>
      <c r="H5" s="59">
        <f>VLOOKUP(C5,'[1]List of Wells - Blank'!$C$4:$R$64,6,FALSE)</f>
        <v>40060</v>
      </c>
      <c r="I5" s="60" t="str">
        <f>VLOOKUP($C5,'[1]List of Wells - Blank'!$C$4:$R$64,7,FALSE)</f>
        <v>PR</v>
      </c>
      <c r="J5" s="60">
        <f>VLOOKUP($C5,'[1]List of Wells - Blank'!$C$4:$R$64,8,FALSE)</f>
        <v>866</v>
      </c>
      <c r="K5" s="60">
        <f>VLOOKUP($C5,'[1]List of Wells - Blank'!$C$4:$R$64,9,FALSE)</f>
        <v>685</v>
      </c>
      <c r="L5" s="60" t="str">
        <f>VLOOKUP($C5,'[1]List of Wells - Blank'!$C$4:$R$64,10,FALSE)</f>
        <v>None</v>
      </c>
      <c r="M5" s="60">
        <f>VLOOKUP($C5,'[1]List of Wells - Blank'!$C$4:$R$64,11,FALSE)</f>
        <v>6905</v>
      </c>
      <c r="N5" s="60">
        <f>VLOOKUP($C5,'[1]List of Wells - Blank'!$C$4:$R$64,12,FALSE)</f>
        <v>520</v>
      </c>
      <c r="O5" s="60"/>
    </row>
    <row r="6" spans="1:15" ht="15" x14ac:dyDescent="0.25">
      <c r="A6" s="56" t="s">
        <v>242</v>
      </c>
      <c r="B6" t="str">
        <f t="shared" si="0"/>
        <v>0512307669</v>
      </c>
      <c r="C6" s="57" t="str">
        <f t="shared" si="1"/>
        <v>05-123-07669</v>
      </c>
      <c r="D6" s="58" t="s">
        <v>243</v>
      </c>
      <c r="E6" s="58" t="s">
        <v>236</v>
      </c>
      <c r="F6" s="58">
        <v>55</v>
      </c>
      <c r="G6" s="58" t="s">
        <v>237</v>
      </c>
      <c r="H6" s="59">
        <f>VLOOKUP(C6,'[1]List of Wells - Blank'!$C$4:$R$64,6,FALSE)</f>
        <v>26759</v>
      </c>
      <c r="I6" s="60" t="str">
        <f>VLOOKUP($C6,'[1]List of Wells - Blank'!$C$4:$R$64,7,FALSE)</f>
        <v xml:space="preserve"> PR</v>
      </c>
      <c r="J6" s="60" t="str">
        <f>VLOOKUP($C6,'[1]List of Wells - Blank'!$C$4:$R$64,8,FALSE)</f>
        <v>131</v>
      </c>
      <c r="K6" s="60" t="str">
        <f>VLOOKUP($C6,'[1]List of Wells - Blank'!$C$4:$R$64,9,FALSE)</f>
        <v>685</v>
      </c>
      <c r="L6" s="60" t="str">
        <f>VLOOKUP($C6,'[1]List of Wells - Blank'!$C$4:$R$64,10,FALSE)</f>
        <v>Squeeze 446-710</v>
      </c>
      <c r="M6" s="60" t="str">
        <f>VLOOKUP($C6,'[1]List of Wells - Blank'!$C$4:$R$64,11,FALSE)</f>
        <v>6910</v>
      </c>
      <c r="N6" s="60" t="str">
        <f>VLOOKUP($C6,'[1]List of Wells - Blank'!$C$4:$R$64,12,FALSE)</f>
        <v>6554</v>
      </c>
      <c r="O6" s="60"/>
    </row>
    <row r="7" spans="1:15" ht="15" x14ac:dyDescent="0.25">
      <c r="A7" s="56" t="s">
        <v>244</v>
      </c>
      <c r="B7" t="str">
        <f t="shared" si="0"/>
        <v>0512337922</v>
      </c>
      <c r="C7" s="57" t="str">
        <f t="shared" si="1"/>
        <v>05-123-37922</v>
      </c>
      <c r="D7" s="58" t="s">
        <v>245</v>
      </c>
      <c r="E7" s="58" t="s">
        <v>236</v>
      </c>
      <c r="F7" s="58">
        <v>57</v>
      </c>
      <c r="G7" s="58" t="s">
        <v>237</v>
      </c>
      <c r="H7" s="59">
        <f>VLOOKUP(C7,'[1]List of Wells - Blank'!$C$4:$R$64,6,FALSE)</f>
        <v>41987</v>
      </c>
      <c r="I7" s="60" t="str">
        <f>VLOOKUP($C7,'[1]List of Wells - Blank'!$C$4:$R$64,7,FALSE)</f>
        <v>DG</v>
      </c>
      <c r="J7" s="60">
        <f>VLOOKUP($C7,'[1]List of Wells - Blank'!$C$4:$R$64,8,FALSE)</f>
        <v>840</v>
      </c>
      <c r="K7" s="60">
        <f>VLOOKUP($C7,'[1]List of Wells - Blank'!$C$4:$R$64,9,FALSE)</f>
        <v>725</v>
      </c>
      <c r="L7" s="60" t="str">
        <f>VLOOKUP($C7,'[1]List of Wells - Blank'!$C$4:$R$64,10,FALSE)</f>
        <v>None</v>
      </c>
      <c r="M7" s="60">
        <f>VLOOKUP($C7,'[1]List of Wells - Blank'!$C$4:$R$64,11,FALSE)</f>
        <v>6864</v>
      </c>
      <c r="N7" s="60">
        <f>VLOOKUP($C7,'[1]List of Wells - Blank'!$C$4:$R$64,12,FALSE)</f>
        <v>40</v>
      </c>
      <c r="O7" s="60" t="str">
        <f>VLOOKUP($C7,'[1]List of Wells - Blank'!$C$4:$R$64,13,FALSE)</f>
        <v>Couldn't find NB top, used Dowdy 34-10 05-123-20608 offset for NB top</v>
      </c>
    </row>
    <row r="8" spans="1:15" ht="15" x14ac:dyDescent="0.25">
      <c r="A8" s="56" t="s">
        <v>246</v>
      </c>
      <c r="B8" t="str">
        <f t="shared" si="0"/>
        <v>0512332259</v>
      </c>
      <c r="C8" s="57" t="str">
        <f t="shared" si="1"/>
        <v>05-123-32259</v>
      </c>
      <c r="D8" s="58" t="s">
        <v>247</v>
      </c>
      <c r="E8" s="58" t="s">
        <v>236</v>
      </c>
      <c r="F8" s="58">
        <v>83</v>
      </c>
      <c r="G8" s="58" t="s">
        <v>237</v>
      </c>
      <c r="H8" s="59">
        <f>VLOOKUP(C8,'[1]List of Wells - Blank'!$C$4:$R$64,6,FALSE)</f>
        <v>40770</v>
      </c>
      <c r="I8" s="60" t="str">
        <f>VLOOKUP($C8,'[1]List of Wells - Blank'!$C$4:$R$64,7,FALSE)</f>
        <v>PR</v>
      </c>
      <c r="J8" s="60">
        <f>VLOOKUP($C8,'[1]List of Wells - Blank'!$C$4:$R$64,8,FALSE)</f>
        <v>866</v>
      </c>
      <c r="K8" s="60">
        <f>VLOOKUP($C8,'[1]List of Wells - Blank'!$C$4:$R$64,9,FALSE)</f>
        <v>685</v>
      </c>
      <c r="L8" s="60" t="str">
        <f>VLOOKUP($C8,'[1]List of Wells - Blank'!$C$4:$R$64,10,FALSE)</f>
        <v>DV tool at 6,135</v>
      </c>
      <c r="M8" s="60">
        <f>VLOOKUP($C8,'[1]List of Wells - Blank'!$C$4:$R$64,11,FALSE)</f>
        <v>6912</v>
      </c>
      <c r="N8" s="60">
        <f>VLOOKUP($C8,'[1]List of Wells - Blank'!$C$4:$R$64,12,FALSE)</f>
        <v>6400</v>
      </c>
      <c r="O8" s="60" t="str">
        <f>VLOOKUP($C8,'[1]List of Wells - Blank'!$C$4:$R$64,13,FALSE)</f>
        <v>DV tol at 6,135' w/ cement from 6,135' to about 2,100'</v>
      </c>
    </row>
    <row r="9" spans="1:15" ht="15" x14ac:dyDescent="0.25">
      <c r="A9" s="56" t="s">
        <v>248</v>
      </c>
      <c r="B9" t="str">
        <f t="shared" si="0"/>
        <v>0512326978</v>
      </c>
      <c r="C9" s="57" t="str">
        <f t="shared" si="1"/>
        <v>05-123-26978</v>
      </c>
      <c r="D9" s="58" t="s">
        <v>249</v>
      </c>
      <c r="E9" s="58" t="s">
        <v>236</v>
      </c>
      <c r="F9" s="58">
        <v>94</v>
      </c>
      <c r="G9" s="58" t="s">
        <v>237</v>
      </c>
      <c r="H9" s="59">
        <f>VLOOKUP(C9,'[1]List of Wells - Blank'!$C$4:$R$64,6,FALSE)</f>
        <v>39674</v>
      </c>
      <c r="I9" s="60" t="str">
        <f>VLOOKUP($C9,'[1]List of Wells - Blank'!$C$4:$R$64,7,FALSE)</f>
        <v xml:space="preserve"> PR</v>
      </c>
      <c r="J9" s="60" t="str">
        <f>VLOOKUP($C9,'[1]List of Wells - Blank'!$C$4:$R$64,8,FALSE)</f>
        <v>956</v>
      </c>
      <c r="K9" s="60" t="str">
        <f>VLOOKUP($C9,'[1]List of Wells - Blank'!$C$4:$R$64,9,FALSE)</f>
        <v>200</v>
      </c>
      <c r="L9" s="60" t="str">
        <f>VLOOKUP($C9,'[1]List of Wells - Blank'!$C$4:$R$64,10,FALSE)</f>
        <v>NO</v>
      </c>
      <c r="M9" s="60" t="str">
        <f>VLOOKUP($C9,'[1]List of Wells - Blank'!$C$4:$R$64,11,FALSE)</f>
        <v>6921</v>
      </c>
      <c r="N9" s="60" t="str">
        <f>VLOOKUP($C9,'[1]List of Wells - Blank'!$C$4:$R$64,12,FALSE)</f>
        <v>1680</v>
      </c>
      <c r="O9" s="60"/>
    </row>
    <row r="10" spans="1:15" ht="15" x14ac:dyDescent="0.25">
      <c r="A10" s="56" t="s">
        <v>250</v>
      </c>
      <c r="B10" t="str">
        <f t="shared" si="0"/>
        <v>0512337913</v>
      </c>
      <c r="C10" s="57" t="str">
        <f t="shared" si="1"/>
        <v>05-123-37913</v>
      </c>
      <c r="D10" s="58" t="s">
        <v>251</v>
      </c>
      <c r="E10" s="58" t="s">
        <v>236</v>
      </c>
      <c r="F10" s="58">
        <v>103</v>
      </c>
      <c r="G10" s="58" t="s">
        <v>237</v>
      </c>
      <c r="H10" s="59">
        <f>VLOOKUP(C10,'[1]List of Wells - Blank'!$C$4:$R$64,6,FALSE)</f>
        <v>41994</v>
      </c>
      <c r="I10" s="60" t="str">
        <f>VLOOKUP($C10,'[1]List of Wells - Blank'!$C$4:$R$64,7,FALSE)</f>
        <v>PR</v>
      </c>
      <c r="J10" s="60">
        <f>VLOOKUP($C10,'[1]List of Wells - Blank'!$C$4:$R$64,8,FALSE)</f>
        <v>830</v>
      </c>
      <c r="K10" s="60">
        <f>VLOOKUP($C10,'[1]List of Wells - Blank'!$C$4:$R$64,9,FALSE)</f>
        <v>725</v>
      </c>
      <c r="L10" s="60" t="str">
        <f>VLOOKUP($C10,'[1]List of Wells - Blank'!$C$4:$R$64,10,FALSE)</f>
        <v>None</v>
      </c>
      <c r="M10" s="60">
        <f>VLOOKUP($C10,'[1]List of Wells - Blank'!$C$4:$R$64,11,FALSE)</f>
        <v>7086</v>
      </c>
      <c r="N10" s="60">
        <f>VLOOKUP($C10,'[1]List of Wells - Blank'!$C$4:$R$64,12,FALSE)</f>
        <v>30</v>
      </c>
      <c r="O10" s="60" t="str">
        <f>VLOOKUP($C10,'[1]List of Wells - Blank'!$C$4:$R$64,13,FALSE)</f>
        <v>Couldn't find NB top, used Pioneer 27-15 05-123-27014 offset for NB top</v>
      </c>
    </row>
    <row r="11" spans="1:15" ht="15" x14ac:dyDescent="0.25">
      <c r="A11" s="56" t="s">
        <v>252</v>
      </c>
      <c r="B11" t="str">
        <f t="shared" si="0"/>
        <v>0512327031</v>
      </c>
      <c r="C11" s="57" t="str">
        <f t="shared" si="1"/>
        <v>05-123-27031</v>
      </c>
      <c r="D11" s="58" t="s">
        <v>253</v>
      </c>
      <c r="E11" s="58" t="s">
        <v>236</v>
      </c>
      <c r="F11" s="58">
        <v>116</v>
      </c>
      <c r="G11" s="58" t="s">
        <v>237</v>
      </c>
      <c r="H11" s="59">
        <f>VLOOKUP(C11,'[1]List of Wells - Blank'!$C$4:$R$64,6,FALSE)</f>
        <v>39688</v>
      </c>
      <c r="I11" s="60" t="str">
        <f>VLOOKUP($C11,'[1]List of Wells - Blank'!$C$4:$R$64,7,FALSE)</f>
        <v>PR</v>
      </c>
      <c r="J11" s="60">
        <f>VLOOKUP($C11,'[1]List of Wells - Blank'!$C$4:$R$64,8,FALSE)</f>
        <v>964</v>
      </c>
      <c r="K11" s="60">
        <f>VLOOKUP($C11,'[1]List of Wells - Blank'!$C$4:$R$64,9,FALSE)</f>
        <v>685</v>
      </c>
      <c r="L11" s="60" t="str">
        <f>VLOOKUP($C11,'[1]List of Wells - Blank'!$C$4:$R$64,10,FALSE)</f>
        <v>None</v>
      </c>
      <c r="M11" s="60">
        <f>VLOOKUP($C11,'[1]List of Wells - Blank'!$C$4:$R$64,11,FALSE)</f>
        <v>6929</v>
      </c>
      <c r="N11" s="60">
        <f>VLOOKUP($C11,'[1]List of Wells - Blank'!$C$4:$R$64,12,FALSE)</f>
        <v>6600</v>
      </c>
      <c r="O11" s="60" t="str">
        <f>VLOOKUP($C11,'[1]List of Wells - Blank'!$C$4:$R$64,13,FALSE)</f>
        <v>Poor cement from 6400 to 3400. Better cement as it gets shallower.</v>
      </c>
    </row>
    <row r="12" spans="1:15" ht="15" x14ac:dyDescent="0.25">
      <c r="A12" s="56" t="s">
        <v>254</v>
      </c>
      <c r="B12" t="str">
        <f t="shared" si="0"/>
        <v>0512328040</v>
      </c>
      <c r="C12" s="57" t="str">
        <f t="shared" si="1"/>
        <v>05-123-28040</v>
      </c>
      <c r="D12" s="58" t="s">
        <v>255</v>
      </c>
      <c r="E12" s="58" t="s">
        <v>236</v>
      </c>
      <c r="F12" s="58">
        <v>118</v>
      </c>
      <c r="G12" s="58" t="s">
        <v>237</v>
      </c>
      <c r="H12" s="59">
        <f>VLOOKUP(C12,'[1]List of Wells - Blank'!$C$4:$R$64,6,FALSE)</f>
        <v>39694</v>
      </c>
      <c r="I12" s="60" t="str">
        <f>VLOOKUP($C12,'[1]List of Wells - Blank'!$C$4:$R$64,7,FALSE)</f>
        <v>PR</v>
      </c>
      <c r="J12" s="60">
        <f>VLOOKUP($C12,'[1]List of Wells - Blank'!$C$4:$R$64,8,FALSE)</f>
        <v>950</v>
      </c>
      <c r="K12" s="60">
        <f>VLOOKUP($C12,'[1]List of Wells - Blank'!$C$4:$R$64,9,FALSE)</f>
        <v>685</v>
      </c>
      <c r="L12" s="60" t="str">
        <f>VLOOKUP($C12,'[1]List of Wells - Blank'!$C$4:$R$64,10,FALSE)</f>
        <v>None</v>
      </c>
      <c r="M12" s="60">
        <f>VLOOKUP($C12,'[1]List of Wells - Blank'!$C$4:$R$64,11,FALSE)</f>
        <v>6930</v>
      </c>
      <c r="N12" s="60">
        <f>VLOOKUP($C12,'[1]List of Wells - Blank'!$C$4:$R$64,12,FALSE)</f>
        <v>5800</v>
      </c>
      <c r="O12" s="60" t="str">
        <f>VLOOKUP($C12,'[1]List of Wells - Blank'!$C$4:$R$64,13,FALSE)</f>
        <v>Poor cement from 5800 to 2580. Better cement as it gets shallower</v>
      </c>
    </row>
    <row r="13" spans="1:15" ht="15" x14ac:dyDescent="0.25">
      <c r="A13" s="56" t="s">
        <v>256</v>
      </c>
      <c r="B13" t="str">
        <f t="shared" si="0"/>
        <v>0512328164</v>
      </c>
      <c r="C13" s="57" t="str">
        <f t="shared" si="1"/>
        <v>05-123-28164</v>
      </c>
      <c r="D13" s="58" t="s">
        <v>257</v>
      </c>
      <c r="E13" s="58" t="s">
        <v>236</v>
      </c>
      <c r="F13" s="58">
        <v>121</v>
      </c>
      <c r="G13" s="58" t="s">
        <v>237</v>
      </c>
      <c r="H13" s="59">
        <f>VLOOKUP(C13,'[1]List of Wells - Blank'!$C$4:$R$64,6,FALSE)</f>
        <v>40048</v>
      </c>
      <c r="I13" s="60" t="str">
        <f>VLOOKUP($C13,'[1]List of Wells - Blank'!$C$4:$R$64,7,FALSE)</f>
        <v>PR</v>
      </c>
      <c r="J13" s="60">
        <f>VLOOKUP($C13,'[1]List of Wells - Blank'!$C$4:$R$64,8,FALSE)</f>
        <v>914</v>
      </c>
      <c r="K13" s="60">
        <f>VLOOKUP($C13,'[1]List of Wells - Blank'!$C$4:$R$64,9,FALSE)</f>
        <v>685</v>
      </c>
      <c r="L13" s="60" t="str">
        <f>VLOOKUP($C13,'[1]List of Wells - Blank'!$C$4:$R$64,10,FALSE)</f>
        <v>None</v>
      </c>
      <c r="M13" s="60">
        <f>VLOOKUP($C13,'[1]List of Wells - Blank'!$C$4:$R$64,11,FALSE)</f>
        <v>6914.17</v>
      </c>
      <c r="N13" s="60">
        <f>VLOOKUP($C13,'[1]List of Wells - Blank'!$C$4:$R$64,12,FALSE)</f>
        <v>630</v>
      </c>
      <c r="O13" s="60"/>
    </row>
    <row r="14" spans="1:15" ht="15" x14ac:dyDescent="0.25">
      <c r="A14" s="56" t="s">
        <v>258</v>
      </c>
      <c r="B14" t="str">
        <f t="shared" si="0"/>
        <v>0512316782</v>
      </c>
      <c r="C14" s="57" t="str">
        <f t="shared" si="1"/>
        <v>05-123-16782</v>
      </c>
      <c r="D14" s="58" t="s">
        <v>259</v>
      </c>
      <c r="E14" s="58" t="s">
        <v>236</v>
      </c>
      <c r="F14" s="58">
        <v>139</v>
      </c>
      <c r="G14" s="58" t="s">
        <v>237</v>
      </c>
      <c r="H14" s="59">
        <f>VLOOKUP(C14,'[1]List of Wells - Blank'!$C$4:$R$64,6,FALSE)</f>
        <v>34019</v>
      </c>
      <c r="I14" s="60" t="str">
        <f>VLOOKUP($C14,'[1]List of Wells - Blank'!$C$4:$R$64,7,FALSE)</f>
        <v>DG</v>
      </c>
      <c r="J14" s="60">
        <f>VLOOKUP($C14,'[1]List of Wells - Blank'!$C$4:$R$64,8,FALSE)</f>
        <v>804</v>
      </c>
      <c r="K14" s="60">
        <f>VLOOKUP($C14,'[1]List of Wells - Blank'!$C$4:$R$64,9,FALSE)</f>
        <v>725</v>
      </c>
      <c r="L14" s="60" t="str">
        <f>VLOOKUP($C14,'[1]List of Wells - Blank'!$C$4:$R$64,10,FALSE)</f>
        <v>-</v>
      </c>
      <c r="M14" s="60">
        <f>VLOOKUP($C14,'[1]List of Wells - Blank'!$C$4:$R$64,11,FALSE)</f>
        <v>6857</v>
      </c>
      <c r="N14" s="60">
        <f>VLOOKUP($C14,'[1]List of Wells - Blank'!$C$4:$R$64,12,FALSE)</f>
        <v>0</v>
      </c>
      <c r="O14" s="60" t="str">
        <f>VLOOKUP($C14,'[1]List of Wells - Blank'!$C$4:$R$64,13,FALSE)</f>
        <v>Already P&amp;A'd</v>
      </c>
    </row>
    <row r="15" spans="1:15" ht="15" x14ac:dyDescent="0.25">
      <c r="A15" s="56" t="s">
        <v>260</v>
      </c>
      <c r="B15" t="str">
        <f t="shared" si="0"/>
        <v>0512326979</v>
      </c>
      <c r="C15" s="57" t="str">
        <f t="shared" si="1"/>
        <v>05-123-26979</v>
      </c>
      <c r="D15" s="58" t="s">
        <v>261</v>
      </c>
      <c r="E15" s="58" t="s">
        <v>236</v>
      </c>
      <c r="F15" s="58">
        <v>141</v>
      </c>
      <c r="G15" s="58" t="s">
        <v>237</v>
      </c>
      <c r="H15" s="59">
        <f>VLOOKUP(C15,'[1]List of Wells - Blank'!$C$4:$R$64,6,FALSE)</f>
        <v>39683</v>
      </c>
      <c r="I15" s="60" t="str">
        <f>VLOOKUP($C15,'[1]List of Wells - Blank'!$C$4:$R$64,7,FALSE)</f>
        <v xml:space="preserve"> PR</v>
      </c>
      <c r="J15" s="60" t="str">
        <f>VLOOKUP($C15,'[1]List of Wells - Blank'!$C$4:$R$64,8,FALSE)</f>
        <v>956</v>
      </c>
      <c r="K15" s="60" t="str">
        <f>VLOOKUP($C15,'[1]List of Wells - Blank'!$C$4:$R$64,9,FALSE)</f>
        <v>200</v>
      </c>
      <c r="L15" s="60" t="str">
        <f>VLOOKUP($C15,'[1]List of Wells - Blank'!$C$4:$R$64,10,FALSE)</f>
        <v>NO</v>
      </c>
      <c r="M15" s="60" t="str">
        <f>VLOOKUP($C15,'[1]List of Wells - Blank'!$C$4:$R$64,11,FALSE)</f>
        <v>6903</v>
      </c>
      <c r="N15" s="60" t="str">
        <f>VLOOKUP($C15,'[1]List of Wells - Blank'!$C$4:$R$64,12,FALSE)</f>
        <v>1300</v>
      </c>
      <c r="O15" s="60"/>
    </row>
    <row r="16" spans="1:15" ht="15" x14ac:dyDescent="0.25">
      <c r="A16" s="56" t="s">
        <v>262</v>
      </c>
      <c r="B16" t="str">
        <f t="shared" si="0"/>
        <v>0512309949</v>
      </c>
      <c r="C16" s="57" t="str">
        <f t="shared" si="1"/>
        <v>05-123-09949</v>
      </c>
      <c r="D16" s="58" t="s">
        <v>263</v>
      </c>
      <c r="E16" s="58" t="s">
        <v>236</v>
      </c>
      <c r="F16" s="58">
        <v>148</v>
      </c>
      <c r="G16" s="58" t="s">
        <v>237</v>
      </c>
      <c r="H16" s="59">
        <f>VLOOKUP(C16,'[1]List of Wells - Blank'!$C$4:$R$64,6,FALSE)</f>
        <v>29360</v>
      </c>
      <c r="I16" s="60" t="str">
        <f>VLOOKUP($C16,'[1]List of Wells - Blank'!$C$4:$R$64,7,FALSE)</f>
        <v>PR</v>
      </c>
      <c r="J16" s="60">
        <f>VLOOKUP($C16,'[1]List of Wells - Blank'!$C$4:$R$64,8,FALSE)</f>
        <v>607</v>
      </c>
      <c r="K16" s="60">
        <f>VLOOKUP($C16,'[1]List of Wells - Blank'!$C$4:$R$64,9,FALSE)</f>
        <v>200</v>
      </c>
      <c r="L16" s="60" t="str">
        <f>VLOOKUP($C16,'[1]List of Wells - Blank'!$C$4:$R$64,10,FALSE)</f>
        <v>Procedure written to squeeze from 850' to cover aquafer. Has a CBL</v>
      </c>
      <c r="M16" s="60">
        <f>VLOOKUP($C16,'[1]List of Wells - Blank'!$C$4:$R$64,11,FALSE)</f>
        <v>6974</v>
      </c>
      <c r="N16" s="60">
        <f>VLOOKUP($C16,'[1]List of Wells - Blank'!$C$4:$R$64,12,FALSE)</f>
        <v>6530</v>
      </c>
      <c r="O16" s="60" t="str">
        <f>VLOOKUP($C16,'[1]List of Wells - Blank'!$C$4:$R$64,13,FALSE)</f>
        <v>Procedure written for 1.25" bradenhead job.</v>
      </c>
    </row>
    <row r="17" spans="1:15" ht="15" x14ac:dyDescent="0.25">
      <c r="A17" s="56" t="s">
        <v>264</v>
      </c>
      <c r="B17" t="str">
        <f t="shared" si="0"/>
        <v>0512326896</v>
      </c>
      <c r="C17" s="57" t="str">
        <f t="shared" si="1"/>
        <v>05-123-26896</v>
      </c>
      <c r="D17" s="58" t="s">
        <v>265</v>
      </c>
      <c r="E17" s="58" t="s">
        <v>236</v>
      </c>
      <c r="F17" s="58">
        <v>153</v>
      </c>
      <c r="G17" s="58" t="s">
        <v>237</v>
      </c>
      <c r="H17" s="59">
        <f>VLOOKUP(C17,'[1]List of Wells - Blank'!$C$4:$R$64,6,FALSE)</f>
        <v>39639</v>
      </c>
      <c r="I17" s="60" t="str">
        <f>VLOOKUP($C17,'[1]List of Wells - Blank'!$C$4:$R$64,7,FALSE)</f>
        <v xml:space="preserve"> PR</v>
      </c>
      <c r="J17" s="60">
        <f>VLOOKUP($C17,'[1]List of Wells - Blank'!$C$4:$R$64,8,FALSE)</f>
        <v>927</v>
      </c>
      <c r="K17" s="60">
        <f>VLOOKUP($C17,'[1]List of Wells - Blank'!$C$4:$R$64,9,FALSE)</f>
        <v>800</v>
      </c>
      <c r="L17" s="60" t="str">
        <f>VLOOKUP($C17,'[1]List of Wells - Blank'!$C$4:$R$64,10,FALSE)</f>
        <v>None</v>
      </c>
      <c r="M17" s="60">
        <f>VLOOKUP($C17,'[1]List of Wells - Blank'!$C$4:$R$64,11,FALSE)</f>
        <v>6904</v>
      </c>
      <c r="N17" s="60">
        <f>VLOOKUP($C17,'[1]List of Wells - Blank'!$C$4:$R$64,12,FALSE)</f>
        <v>6904</v>
      </c>
      <c r="O17" s="60"/>
    </row>
    <row r="18" spans="1:15" ht="15" x14ac:dyDescent="0.25">
      <c r="A18" s="56" t="s">
        <v>266</v>
      </c>
      <c r="B18" t="str">
        <f t="shared" si="0"/>
        <v>0512326895</v>
      </c>
      <c r="C18" s="57" t="str">
        <f t="shared" si="1"/>
        <v>05-123-26895</v>
      </c>
      <c r="D18" s="58" t="s">
        <v>267</v>
      </c>
      <c r="E18" s="58" t="s">
        <v>236</v>
      </c>
      <c r="F18" s="58">
        <v>158</v>
      </c>
      <c r="G18" s="58" t="s">
        <v>237</v>
      </c>
      <c r="H18" s="59">
        <f>VLOOKUP(C18,'[1]List of Wells - Blank'!$C$4:$R$64,6,FALSE)</f>
        <v>39645</v>
      </c>
      <c r="I18" s="60" t="str">
        <f>VLOOKUP($C18,'[1]List of Wells - Blank'!$C$4:$R$64,7,FALSE)</f>
        <v xml:space="preserve"> PR</v>
      </c>
      <c r="J18" s="60" t="str">
        <f>VLOOKUP($C18,'[1]List of Wells - Blank'!$C$4:$R$64,8,FALSE)</f>
        <v>968</v>
      </c>
      <c r="K18" s="60" t="str">
        <f>VLOOKUP($C18,'[1]List of Wells - Blank'!$C$4:$R$64,9,FALSE)</f>
        <v>200</v>
      </c>
      <c r="L18" s="60" t="str">
        <f>VLOOKUP($C18,'[1]List of Wells - Blank'!$C$4:$R$64,10,FALSE)</f>
        <v>NO</v>
      </c>
      <c r="M18" s="60" t="str">
        <f>VLOOKUP($C18,'[1]List of Wells - Blank'!$C$4:$R$64,11,FALSE)</f>
        <v>6915</v>
      </c>
      <c r="N18" s="60" t="str">
        <f>VLOOKUP($C18,'[1]List of Wells - Blank'!$C$4:$R$64,12,FALSE)</f>
        <v>1650</v>
      </c>
      <c r="O18" s="60"/>
    </row>
    <row r="19" spans="1:15" ht="15" x14ac:dyDescent="0.25">
      <c r="A19" s="56" t="s">
        <v>268</v>
      </c>
      <c r="B19" t="str">
        <f t="shared" si="0"/>
        <v>0512337916</v>
      </c>
      <c r="C19" s="57" t="str">
        <f t="shared" si="1"/>
        <v>05-123-37916</v>
      </c>
      <c r="D19" s="58" t="s">
        <v>269</v>
      </c>
      <c r="E19" s="58" t="s">
        <v>236</v>
      </c>
      <c r="F19" s="58">
        <v>166</v>
      </c>
      <c r="G19" s="58" t="s">
        <v>237</v>
      </c>
      <c r="H19" s="59">
        <f>VLOOKUP(C19,'[1]List of Wells - Blank'!$C$4:$R$64,6,FALSE)</f>
        <v>41966</v>
      </c>
      <c r="I19" s="60" t="str">
        <f>VLOOKUP($C19,'[1]List of Wells - Blank'!$C$4:$R$64,7,FALSE)</f>
        <v>PR</v>
      </c>
      <c r="J19" s="60">
        <f>VLOOKUP($C19,'[1]List of Wells - Blank'!$C$4:$R$64,8,FALSE)</f>
        <v>825</v>
      </c>
      <c r="K19" s="60">
        <f>VLOOKUP($C19,'[1]List of Wells - Blank'!$C$4:$R$64,9,FALSE)</f>
        <v>725</v>
      </c>
      <c r="L19" s="60" t="str">
        <f>VLOOKUP($C19,'[1]List of Wells - Blank'!$C$4:$R$64,10,FALSE)</f>
        <v>None</v>
      </c>
      <c r="M19" s="60">
        <f>VLOOKUP($C19,'[1]List of Wells - Blank'!$C$4:$R$64,11,FALSE)</f>
        <v>6840</v>
      </c>
      <c r="N19" s="60">
        <f>VLOOKUP($C19,'[1]List of Wells - Blank'!$C$4:$R$64,12,FALSE)</f>
        <v>20</v>
      </c>
      <c r="O19" s="60" t="str">
        <f>VLOOKUP($C19,'[1]List of Wells - Blank'!$C$4:$R$64,13,FALSE)</f>
        <v>Couldn't find NB top, used UPRR 62 Pan Am GU K 1 05-123-09185 offset for NB top</v>
      </c>
    </row>
    <row r="20" spans="1:15" ht="15" x14ac:dyDescent="0.25">
      <c r="A20" s="56" t="s">
        <v>270</v>
      </c>
      <c r="B20" t="str">
        <f t="shared" si="0"/>
        <v>0512322858</v>
      </c>
      <c r="C20" s="57" t="str">
        <f t="shared" si="1"/>
        <v>05-123-22858</v>
      </c>
      <c r="D20" s="58" t="s">
        <v>271</v>
      </c>
      <c r="E20" s="58" t="s">
        <v>236</v>
      </c>
      <c r="F20" s="58">
        <v>172</v>
      </c>
      <c r="G20" s="58" t="s">
        <v>237</v>
      </c>
      <c r="H20" s="59">
        <f>VLOOKUP(C20,'[1]List of Wells - Blank'!$C$4:$R$64,6,FALSE)</f>
        <v>38476</v>
      </c>
      <c r="I20" s="60" t="str">
        <f>VLOOKUP($C20,'[1]List of Wells - Blank'!$C$4:$R$64,7,FALSE)</f>
        <v xml:space="preserve"> PR</v>
      </c>
      <c r="J20" s="60" t="str">
        <f>VLOOKUP($C20,'[1]List of Wells - Blank'!$C$4:$R$64,8,FALSE)</f>
        <v>903</v>
      </c>
      <c r="K20" s="60" t="str">
        <f>VLOOKUP($C20,'[1]List of Wells - Blank'!$C$4:$R$64,9,FALSE)</f>
        <v>200</v>
      </c>
      <c r="L20" s="60" t="str">
        <f>VLOOKUP($C20,'[1]List of Wells - Blank'!$C$4:$R$64,10,FALSE)</f>
        <v>NO</v>
      </c>
      <c r="M20" s="60" t="str">
        <f>VLOOKUP($C20,'[1]List of Wells - Blank'!$C$4:$R$64,11,FALSE)</f>
        <v>6894</v>
      </c>
      <c r="N20" s="60" t="str">
        <f>VLOOKUP($C20,'[1]List of Wells - Blank'!$C$4:$R$64,12,FALSE)</f>
        <v>6260</v>
      </c>
      <c r="O20" s="60"/>
    </row>
    <row r="21" spans="1:15" ht="15" x14ac:dyDescent="0.25">
      <c r="A21" s="56" t="s">
        <v>272</v>
      </c>
      <c r="B21" t="str">
        <f t="shared" si="0"/>
        <v>0512316783</v>
      </c>
      <c r="C21" s="57" t="str">
        <f t="shared" si="1"/>
        <v>05-123-16783</v>
      </c>
      <c r="D21" s="58" t="s">
        <v>273</v>
      </c>
      <c r="E21" s="58" t="s">
        <v>236</v>
      </c>
      <c r="F21" s="58">
        <v>178</v>
      </c>
      <c r="G21" s="58" t="s">
        <v>237</v>
      </c>
      <c r="H21" s="59">
        <f>VLOOKUP(C21,'[1]List of Wells - Blank'!$C$4:$R$64,6,FALSE)</f>
        <v>34036</v>
      </c>
      <c r="I21" s="60" t="str">
        <f>VLOOKUP($C21,'[1]List of Wells - Blank'!$C$4:$R$64,7,FALSE)</f>
        <v xml:space="preserve"> PR</v>
      </c>
      <c r="J21" s="60" t="str">
        <f>VLOOKUP($C21,'[1]List of Wells - Blank'!$C$4:$R$64,8,FALSE)</f>
        <v>794</v>
      </c>
      <c r="K21" s="60" t="str">
        <f>VLOOKUP($C21,'[1]List of Wells - Blank'!$C$4:$R$64,9,FALSE)</f>
        <v>725</v>
      </c>
      <c r="L21" s="60" t="str">
        <f>VLOOKUP($C21,'[1]List of Wells - Blank'!$C$4:$R$64,10,FALSE)</f>
        <v>NO</v>
      </c>
      <c r="M21" s="60" t="str">
        <f>VLOOKUP($C21,'[1]List of Wells - Blank'!$C$4:$R$64,11,FALSE)</f>
        <v>6828</v>
      </c>
      <c r="N21" s="60" t="str">
        <f>VLOOKUP($C21,'[1]List of Wells - Blank'!$C$4:$R$64,12,FALSE)</f>
        <v>6136</v>
      </c>
      <c r="O21" s="60" t="str">
        <f>VLOOKUP($C21,'[1]List of Wells - Blank'!$C$4:$R$64,13,FALSE)</f>
        <v>Additional cmt from 4590'-3544'</v>
      </c>
    </row>
    <row r="22" spans="1:15" ht="15" x14ac:dyDescent="0.25">
      <c r="A22" s="56" t="s">
        <v>274</v>
      </c>
      <c r="B22" t="str">
        <f t="shared" si="0"/>
        <v>0512319647</v>
      </c>
      <c r="C22" s="57" t="str">
        <f t="shared" si="1"/>
        <v>05-123-19647</v>
      </c>
      <c r="D22" s="58" t="s">
        <v>275</v>
      </c>
      <c r="E22" s="58" t="s">
        <v>236</v>
      </c>
      <c r="F22" s="58">
        <v>213</v>
      </c>
      <c r="G22" s="58" t="s">
        <v>237</v>
      </c>
      <c r="H22" s="59">
        <f>VLOOKUP(C22,'[1]List of Wells - Blank'!$C$4:$R$64,6,FALSE)</f>
        <v>35978</v>
      </c>
      <c r="I22" s="60" t="str">
        <f>VLOOKUP($C22,'[1]List of Wells - Blank'!$C$4:$R$64,7,FALSE)</f>
        <v>PR</v>
      </c>
      <c r="J22" s="60">
        <f>VLOOKUP($C22,'[1]List of Wells - Blank'!$C$4:$R$64,8,FALSE)</f>
        <v>843</v>
      </c>
      <c r="K22" s="60">
        <f>VLOOKUP($C22,'[1]List of Wells - Blank'!$C$4:$R$64,9,FALSE)</f>
        <v>725</v>
      </c>
      <c r="L22" s="60" t="str">
        <f>VLOOKUP($C22,'[1]List of Wells - Blank'!$C$4:$R$64,10,FALSE)</f>
        <v>-</v>
      </c>
      <c r="M22" s="60">
        <f>VLOOKUP($C22,'[1]List of Wells - Blank'!$C$4:$R$64,11,FALSE)</f>
        <v>6872</v>
      </c>
      <c r="N22" s="60">
        <f>VLOOKUP($C22,'[1]List of Wells - Blank'!$C$4:$R$64,12,FALSE)</f>
        <v>6480</v>
      </c>
      <c r="O22" s="60" t="str">
        <f>VLOOKUP($C22,'[1]List of Wells - Blank'!$C$4:$R$64,13,FALSE)</f>
        <v>Already P&amp;A'd</v>
      </c>
    </row>
    <row r="23" spans="1:15" ht="15" x14ac:dyDescent="0.25">
      <c r="A23" s="56" t="s">
        <v>276</v>
      </c>
      <c r="B23" t="str">
        <f t="shared" si="0"/>
        <v>0512321538</v>
      </c>
      <c r="C23" s="57" t="str">
        <f t="shared" si="1"/>
        <v>05-123-21538</v>
      </c>
      <c r="D23" s="58" t="s">
        <v>277</v>
      </c>
      <c r="E23" s="58" t="s">
        <v>236</v>
      </c>
      <c r="F23" s="58">
        <v>263</v>
      </c>
      <c r="G23" s="58" t="s">
        <v>237</v>
      </c>
      <c r="H23" s="59">
        <f>VLOOKUP(C23,'[1]List of Wells - Blank'!$C$4:$R$64,6,FALSE)</f>
        <v>37871</v>
      </c>
      <c r="I23" s="60" t="str">
        <f>VLOOKUP($C23,'[1]List of Wells - Blank'!$C$4:$R$64,7,FALSE)</f>
        <v xml:space="preserve"> PR</v>
      </c>
      <c r="J23" s="60" t="str">
        <f>VLOOKUP($C23,'[1]List of Wells - Blank'!$C$4:$R$64,8,FALSE)</f>
        <v>881</v>
      </c>
      <c r="K23" s="60" t="str">
        <f>VLOOKUP($C23,'[1]List of Wells - Blank'!$C$4:$R$64,9,FALSE)</f>
        <v>200</v>
      </c>
      <c r="L23" s="60" t="str">
        <f>VLOOKUP($C23,'[1]List of Wells - Blank'!$C$4:$R$64,10,FALSE)</f>
        <v>NO</v>
      </c>
      <c r="M23" s="60" t="str">
        <f>VLOOKUP($C23,'[1]List of Wells - Blank'!$C$4:$R$64,11,FALSE)</f>
        <v>6956</v>
      </c>
      <c r="N23" s="60" t="str">
        <f>VLOOKUP($C23,'[1]List of Wells - Blank'!$C$4:$R$64,12,FALSE)</f>
        <v>6480</v>
      </c>
      <c r="O23" s="60"/>
    </row>
    <row r="24" spans="1:15" ht="15" x14ac:dyDescent="0.25">
      <c r="A24" s="56" t="s">
        <v>278</v>
      </c>
      <c r="B24" t="str">
        <f t="shared" si="0"/>
        <v>0512332714</v>
      </c>
      <c r="C24" s="57" t="str">
        <f t="shared" si="1"/>
        <v>05-123-32714</v>
      </c>
      <c r="D24" s="58" t="s">
        <v>279</v>
      </c>
      <c r="E24" s="58" t="s">
        <v>236</v>
      </c>
      <c r="F24" s="58">
        <v>370</v>
      </c>
      <c r="G24" s="58" t="s">
        <v>237</v>
      </c>
      <c r="H24" s="59">
        <f>VLOOKUP(C24,'[1]List of Wells - Blank'!$C$4:$R$64,6,FALSE)</f>
        <v>40912</v>
      </c>
      <c r="I24" s="60" t="str">
        <f>VLOOKUP($C24,'[1]List of Wells - Blank'!$C$4:$R$64,7,FALSE)</f>
        <v>PR</v>
      </c>
      <c r="J24" s="60">
        <f>VLOOKUP($C24,'[1]List of Wells - Blank'!$C$4:$R$64,8,FALSE)</f>
        <v>915</v>
      </c>
      <c r="K24" s="60">
        <f>VLOOKUP($C24,'[1]List of Wells - Blank'!$C$4:$R$64,9,FALSE)</f>
        <v>800</v>
      </c>
      <c r="L24" s="60" t="str">
        <f>VLOOKUP($C24,'[1]List of Wells - Blank'!$C$4:$R$64,10,FALSE)</f>
        <v>None</v>
      </c>
      <c r="M24" s="60">
        <f>VLOOKUP($C24,'[1]List of Wells - Blank'!$C$4:$R$64,11,FALSE)</f>
        <v>7000</v>
      </c>
      <c r="N24" s="60">
        <f>VLOOKUP($C24,'[1]List of Wells - Blank'!$C$4:$R$64,12,FALSE)</f>
        <v>1550</v>
      </c>
      <c r="O24" s="60"/>
    </row>
    <row r="25" spans="1:15" ht="15" x14ac:dyDescent="0.25">
      <c r="A25" s="56" t="s">
        <v>280</v>
      </c>
      <c r="B25" t="str">
        <f t="shared" si="0"/>
        <v>0512336360</v>
      </c>
      <c r="C25" s="57" t="str">
        <f t="shared" si="1"/>
        <v>05-123-36360</v>
      </c>
      <c r="D25" s="58" t="s">
        <v>281</v>
      </c>
      <c r="E25" s="58" t="s">
        <v>236</v>
      </c>
      <c r="F25" s="58">
        <v>410</v>
      </c>
      <c r="G25" s="58" t="s">
        <v>237</v>
      </c>
      <c r="H25" s="59">
        <f>VLOOKUP(C25,'[1]List of Wells - Blank'!$C$4:$R$64,6,FALSE)</f>
        <v>41280</v>
      </c>
      <c r="I25" s="60" t="str">
        <f>VLOOKUP($C25,'[1]List of Wells - Blank'!$C$4:$R$64,7,FALSE)</f>
        <v xml:space="preserve"> PR</v>
      </c>
      <c r="J25" s="60">
        <f>VLOOKUP($C25,'[1]List of Wells - Blank'!$C$4:$R$64,8,FALSE)</f>
        <v>1831</v>
      </c>
      <c r="K25" s="60">
        <f>VLOOKUP($C25,'[1]List of Wells - Blank'!$C$4:$R$64,9,FALSE)</f>
        <v>1700</v>
      </c>
      <c r="L25" s="60" t="str">
        <f>VLOOKUP($C25,'[1]List of Wells - Blank'!$C$4:$R$64,10,FALSE)</f>
        <v>None</v>
      </c>
      <c r="M25" s="60">
        <f>VLOOKUP($C25,'[1]List of Wells - Blank'!$C$4:$R$64,11,FALSE)</f>
        <v>7281</v>
      </c>
      <c r="N25" s="60">
        <f>VLOOKUP($C25,'[1]List of Wells - Blank'!$C$4:$R$64,12,FALSE)</f>
        <v>1200</v>
      </c>
      <c r="O25" s="60"/>
    </row>
    <row r="26" spans="1:15" ht="15" x14ac:dyDescent="0.25">
      <c r="A26" s="56" t="s">
        <v>282</v>
      </c>
      <c r="B26" t="str">
        <f t="shared" si="0"/>
        <v>0512324863</v>
      </c>
      <c r="C26" s="57" t="str">
        <f t="shared" si="1"/>
        <v>05-123-24863</v>
      </c>
      <c r="D26" s="58" t="s">
        <v>283</v>
      </c>
      <c r="E26" s="58" t="s">
        <v>236</v>
      </c>
      <c r="F26" s="58">
        <v>413</v>
      </c>
      <c r="G26" s="58" t="s">
        <v>237</v>
      </c>
      <c r="H26" s="59">
        <f>VLOOKUP(C26,'[1]List of Wells - Blank'!$C$4:$R$64,6,FALSE)</f>
        <v>39173</v>
      </c>
      <c r="I26" s="60" t="str">
        <f>VLOOKUP($C26,'[1]List of Wells - Blank'!$C$4:$R$64,7,FALSE)</f>
        <v xml:space="preserve"> PR</v>
      </c>
      <c r="J26" s="60">
        <f>VLOOKUP($C26,'[1]List of Wells - Blank'!$C$4:$R$64,8,FALSE)</f>
        <v>979</v>
      </c>
      <c r="K26" s="60">
        <f>VLOOKUP($C26,'[1]List of Wells - Blank'!$C$4:$R$64,9,FALSE)</f>
        <v>200</v>
      </c>
      <c r="L26" s="60" t="str">
        <f>VLOOKUP($C26,'[1]List of Wells - Blank'!$C$4:$R$64,10,FALSE)</f>
        <v>DV tool @ 5120' but passed PT in 2007 to 6000 psi</v>
      </c>
      <c r="M26" s="60">
        <f>VLOOKUP($C26,'[1]List of Wells - Blank'!$C$4:$R$64,11,FALSE)</f>
        <v>6940</v>
      </c>
      <c r="N26" s="60">
        <f>VLOOKUP($C26,'[1]List of Wells - Blank'!$C$4:$R$64,12,FALSE)</f>
        <v>515</v>
      </c>
      <c r="O26" s="60" t="str">
        <f>VLOOKUP($C26,'[1]List of Wells - Blank'!$C$4:$R$64,13,FALSE)</f>
        <v>DV tool @ 5120' but passed PT in 2007 to 6000 psi</v>
      </c>
    </row>
    <row r="27" spans="1:15" ht="15" x14ac:dyDescent="0.25">
      <c r="A27" s="56" t="s">
        <v>284</v>
      </c>
      <c r="B27" t="str">
        <f t="shared" si="0"/>
        <v>0512335282</v>
      </c>
      <c r="C27" s="57" t="str">
        <f t="shared" si="1"/>
        <v>05-123-35282</v>
      </c>
      <c r="D27" s="58" t="s">
        <v>285</v>
      </c>
      <c r="E27" s="58" t="s">
        <v>236</v>
      </c>
      <c r="F27" s="58">
        <v>474</v>
      </c>
      <c r="G27" s="58" t="s">
        <v>237</v>
      </c>
      <c r="H27" s="59">
        <f>VLOOKUP(C27,'[1]List of Wells - Blank'!$C$4:$R$64,6,FALSE)</f>
        <v>41127</v>
      </c>
      <c r="I27" s="60" t="str">
        <f>VLOOKUP($C27,'[1]List of Wells - Blank'!$C$4:$R$64,7,FALSE)</f>
        <v xml:space="preserve"> DG</v>
      </c>
      <c r="J27" s="60" t="str">
        <f>VLOOKUP($C27,'[1]List of Wells - Blank'!$C$4:$R$64,8,FALSE)</f>
        <v>373</v>
      </c>
      <c r="K27" s="60" t="str">
        <f>VLOOKUP($C27,'[1]List of Wells - Blank'!$C$4:$R$64,9,FALSE)</f>
        <v>540</v>
      </c>
      <c r="L27" s="60" t="str">
        <f>VLOOKUP($C27,'[1]List of Wells - Blank'!$C$4:$R$64,10,FALSE)</f>
        <v>NA</v>
      </c>
      <c r="M27" s="60" t="str">
        <f>VLOOKUP($C27,'[1]List of Wells - Blank'!$C$4:$R$64,11,FALSE)</f>
        <v>NA</v>
      </c>
      <c r="N27" s="60" t="str">
        <f>VLOOKUP($C27,'[1]List of Wells - Blank'!$C$4:$R$64,12,FALSE)</f>
        <v>NA</v>
      </c>
      <c r="O27" s="60" t="str">
        <f>VLOOKUP($C27,'[1]List of Wells - Blank'!$C$4:$R$64,13,FALSE)</f>
        <v>Only Surface Drilled.  Surface P&amp;A'd</v>
      </c>
    </row>
    <row r="28" spans="1:15" ht="15" x14ac:dyDescent="0.25">
      <c r="A28" s="56" t="s">
        <v>286</v>
      </c>
      <c r="B28" t="str">
        <f t="shared" si="0"/>
        <v>0512335359</v>
      </c>
      <c r="C28" s="57" t="str">
        <f t="shared" si="1"/>
        <v>05-123-35359</v>
      </c>
      <c r="D28" s="58" t="s">
        <v>287</v>
      </c>
      <c r="E28" s="58" t="s">
        <v>236</v>
      </c>
      <c r="F28" s="58">
        <v>630</v>
      </c>
      <c r="G28" s="58" t="s">
        <v>237</v>
      </c>
      <c r="H28" s="59">
        <f>VLOOKUP(C28,'[1]List of Wells - Blank'!$C$4:$R$64,6,FALSE)</f>
        <v>41123</v>
      </c>
      <c r="I28" s="60" t="str">
        <f>VLOOKUP($C28,'[1]List of Wells - Blank'!$C$4:$R$64,7,FALSE)</f>
        <v>PR</v>
      </c>
      <c r="J28" s="60" t="str">
        <f>VLOOKUP($C28,'[1]List of Wells - Blank'!$C$4:$R$64,8,FALSE)</f>
        <v>940</v>
      </c>
      <c r="K28" s="60" t="str">
        <f>VLOOKUP($C28,'[1]List of Wells - Blank'!$C$4:$R$64,9,FALSE)</f>
        <v>665</v>
      </c>
      <c r="L28" s="60" t="str">
        <f>VLOOKUP($C28,'[1]List of Wells - Blank'!$C$4:$R$64,10,FALSE)</f>
        <v>NO</v>
      </c>
      <c r="M28" s="60" t="str">
        <f>VLOOKUP($C28,'[1]List of Wells - Blank'!$C$4:$R$64,11,FALSE)</f>
        <v>6991</v>
      </c>
      <c r="N28" s="60" t="str">
        <f>VLOOKUP($C28,'[1]List of Wells - Blank'!$C$4:$R$64,12,FALSE)</f>
        <v>535</v>
      </c>
      <c r="O28" s="60"/>
    </row>
    <row r="29" spans="1:15" ht="15" x14ac:dyDescent="0.25">
      <c r="A29" s="56" t="s">
        <v>288</v>
      </c>
      <c r="B29" t="str">
        <f t="shared" si="0"/>
        <v>0512336361</v>
      </c>
      <c r="C29" s="57" t="str">
        <f t="shared" si="1"/>
        <v>05-123-36361</v>
      </c>
      <c r="D29" s="58" t="s">
        <v>289</v>
      </c>
      <c r="E29" s="58" t="s">
        <v>236</v>
      </c>
      <c r="F29" s="58">
        <v>658</v>
      </c>
      <c r="G29" s="58" t="s">
        <v>237</v>
      </c>
      <c r="H29" s="59">
        <f>VLOOKUP(C29,'[1]List of Wells - Blank'!$C$4:$R$64,6,FALSE)</f>
        <v>41293</v>
      </c>
      <c r="I29" s="60" t="str">
        <f>VLOOKUP($C29,'[1]List of Wells - Blank'!$C$4:$R$64,7,FALSE)</f>
        <v xml:space="preserve"> PR</v>
      </c>
      <c r="J29" s="60">
        <f>VLOOKUP($C29,'[1]List of Wells - Blank'!$C$4:$R$64,8,FALSE)</f>
        <v>1845</v>
      </c>
      <c r="K29" s="60">
        <f>VLOOKUP($C29,'[1]List of Wells - Blank'!$C$4:$R$64,9,FALSE)</f>
        <v>1700</v>
      </c>
      <c r="L29" s="60" t="str">
        <f>VLOOKUP($C29,'[1]List of Wells - Blank'!$C$4:$R$64,10,FALSE)</f>
        <v>None</v>
      </c>
      <c r="M29" s="60">
        <f>VLOOKUP($C29,'[1]List of Wells - Blank'!$C$4:$R$64,11,FALSE)</f>
        <v>7122</v>
      </c>
      <c r="N29" s="60">
        <f>VLOOKUP($C29,'[1]List of Wells - Blank'!$C$4:$R$64,12,FALSE)</f>
        <v>900</v>
      </c>
      <c r="O29" s="60"/>
    </row>
    <row r="30" spans="1:15" ht="15" x14ac:dyDescent="0.25">
      <c r="A30" s="56" t="s">
        <v>290</v>
      </c>
      <c r="B30" t="str">
        <f t="shared" si="0"/>
        <v>0512321439</v>
      </c>
      <c r="C30" s="57" t="str">
        <f t="shared" si="1"/>
        <v>05-123-21439</v>
      </c>
      <c r="D30" s="58" t="s">
        <v>291</v>
      </c>
      <c r="E30" s="58" t="s">
        <v>236</v>
      </c>
      <c r="F30" s="58">
        <v>693</v>
      </c>
      <c r="G30" s="58" t="s">
        <v>237</v>
      </c>
      <c r="H30" s="59">
        <f>VLOOKUP(C30,'[1]List of Wells - Blank'!$C$4:$R$64,6,FALSE)</f>
        <v>37746</v>
      </c>
      <c r="I30" s="60" t="str">
        <f>VLOOKUP($C30,'[1]List of Wells - Blank'!$C$4:$R$64,7,FALSE)</f>
        <v>PR</v>
      </c>
      <c r="J30" s="60">
        <f>VLOOKUP($C30,'[1]List of Wells - Blank'!$C$4:$R$64,8,FALSE)</f>
        <v>849</v>
      </c>
      <c r="K30" s="60">
        <f>VLOOKUP($C30,'[1]List of Wells - Blank'!$C$4:$R$64,9,FALSE)</f>
        <v>800</v>
      </c>
      <c r="L30" s="60" t="str">
        <f>VLOOKUP($C30,'[1]List of Wells - Blank'!$C$4:$R$64,10,FALSE)</f>
        <v>None</v>
      </c>
      <c r="M30" s="60">
        <f>VLOOKUP($C30,'[1]List of Wells - Blank'!$C$4:$R$64,11,FALSE)</f>
        <v>6901</v>
      </c>
      <c r="N30" s="60">
        <f>VLOOKUP($C30,'[1]List of Wells - Blank'!$C$4:$R$64,12,FALSE)</f>
        <v>6230</v>
      </c>
      <c r="O30" s="60"/>
    </row>
    <row r="31" spans="1:15" ht="15" x14ac:dyDescent="0.25">
      <c r="A31" s="56" t="s">
        <v>292</v>
      </c>
      <c r="B31" t="str">
        <f t="shared" si="0"/>
        <v>0512330395</v>
      </c>
      <c r="C31" s="57" t="str">
        <f t="shared" si="1"/>
        <v>05-123-30395</v>
      </c>
      <c r="D31" s="58" t="s">
        <v>293</v>
      </c>
      <c r="E31" s="58" t="s">
        <v>236</v>
      </c>
      <c r="F31" s="58">
        <v>700</v>
      </c>
      <c r="G31" s="58" t="s">
        <v>237</v>
      </c>
      <c r="H31" s="59">
        <f>VLOOKUP(C31,'[1]List of Wells - Blank'!$C$4:$R$64,6,FALSE)</f>
        <v>39987</v>
      </c>
      <c r="I31" s="60" t="str">
        <f>VLOOKUP($C31,'[1]List of Wells - Blank'!$C$4:$R$64,7,FALSE)</f>
        <v>PR</v>
      </c>
      <c r="J31" s="60" t="str">
        <f>VLOOKUP($C31,'[1]List of Wells - Blank'!$C$4:$R$64,8,FALSE)</f>
        <v>863</v>
      </c>
      <c r="K31" s="60" t="str">
        <f>VLOOKUP($C31,'[1]List of Wells - Blank'!$C$4:$R$64,9,FALSE)</f>
        <v>725</v>
      </c>
      <c r="L31" s="60" t="str">
        <f>VLOOKUP($C31,'[1]List of Wells - Blank'!$C$4:$R$64,10,FALSE)</f>
        <v>NO</v>
      </c>
      <c r="M31" s="60" t="str">
        <f>VLOOKUP($C31,'[1]List of Wells - Blank'!$C$4:$R$64,11,FALSE)</f>
        <v>6966.11</v>
      </c>
      <c r="N31" s="60" t="str">
        <f>VLOOKUP($C31,'[1]List of Wells - Blank'!$C$4:$R$64,12,FALSE)</f>
        <v>1100</v>
      </c>
      <c r="O31" s="60"/>
    </row>
    <row r="32" spans="1:15" ht="15" x14ac:dyDescent="0.25">
      <c r="A32" s="56" t="s">
        <v>294</v>
      </c>
      <c r="B32" t="str">
        <f t="shared" si="0"/>
        <v>0512336358</v>
      </c>
      <c r="C32" s="57" t="str">
        <f t="shared" si="1"/>
        <v>05-123-36358</v>
      </c>
      <c r="D32" s="58" t="s">
        <v>295</v>
      </c>
      <c r="E32" s="58" t="s">
        <v>236</v>
      </c>
      <c r="F32" s="58">
        <v>801</v>
      </c>
      <c r="G32" s="58" t="s">
        <v>237</v>
      </c>
      <c r="H32" s="59">
        <f>VLOOKUP(C32,'[1]List of Wells - Blank'!$C$4:$R$64,6,FALSE)</f>
        <v>41315</v>
      </c>
      <c r="I32" s="60" t="str">
        <f>VLOOKUP($C32,'[1]List of Wells - Blank'!$C$4:$R$64,7,FALSE)</f>
        <v xml:space="preserve"> PR</v>
      </c>
      <c r="J32" s="60">
        <f>VLOOKUP($C32,'[1]List of Wells - Blank'!$C$4:$R$64,8,FALSE)</f>
        <v>1845</v>
      </c>
      <c r="K32" s="60">
        <f>VLOOKUP($C32,'[1]List of Wells - Blank'!$C$4:$R$64,9,FALSE)</f>
        <v>1700</v>
      </c>
      <c r="L32" s="60" t="str">
        <f>VLOOKUP($C32,'[1]List of Wells - Blank'!$C$4:$R$64,10,FALSE)</f>
        <v>None</v>
      </c>
      <c r="M32" s="60">
        <f>VLOOKUP($C32,'[1]List of Wells - Blank'!$C$4:$R$64,11,FALSE)</f>
        <v>7261</v>
      </c>
      <c r="N32" s="60">
        <f>VLOOKUP($C32,'[1]List of Wells - Blank'!$C$4:$R$64,12,FALSE)</f>
        <v>190</v>
      </c>
      <c r="O32" s="60"/>
    </row>
    <row r="33" spans="1:15" ht="15" x14ac:dyDescent="0.25">
      <c r="A33" s="56" t="s">
        <v>296</v>
      </c>
      <c r="B33" t="str">
        <f t="shared" si="0"/>
        <v>0512335759</v>
      </c>
      <c r="C33" s="57" t="str">
        <f t="shared" si="1"/>
        <v>05-123-35759</v>
      </c>
      <c r="D33" s="58" t="s">
        <v>297</v>
      </c>
      <c r="E33" s="58" t="s">
        <v>236</v>
      </c>
      <c r="F33" s="58">
        <v>828</v>
      </c>
      <c r="G33" s="58" t="s">
        <v>237</v>
      </c>
      <c r="H33" s="59">
        <f>VLOOKUP(C33,'[1]List of Wells - Blank'!$C$4:$R$64,6,FALSE)</f>
        <v>41173</v>
      </c>
      <c r="I33" s="60" t="str">
        <f>VLOOKUP($C33,'[1]List of Wells - Blank'!$C$4:$R$64,7,FALSE)</f>
        <v>PR</v>
      </c>
      <c r="J33" s="60">
        <f>VLOOKUP($C33,'[1]List of Wells - Blank'!$C$4:$R$64,8,FALSE)</f>
        <v>809</v>
      </c>
      <c r="K33" s="60">
        <f>VLOOKUP($C33,'[1]List of Wells - Blank'!$C$4:$R$64,9,FALSE)</f>
        <v>725</v>
      </c>
      <c r="L33" s="60" t="str">
        <f>VLOOKUP($C33,'[1]List of Wells - Blank'!$C$4:$R$64,10,FALSE)</f>
        <v>None</v>
      </c>
      <c r="M33" s="60">
        <f>VLOOKUP($C33,'[1]List of Wells - Blank'!$C$4:$R$64,11,FALSE)</f>
        <v>7009</v>
      </c>
      <c r="N33" s="60">
        <f>VLOOKUP($C33,'[1]List of Wells - Blank'!$C$4:$R$64,12,FALSE)</f>
        <v>800</v>
      </c>
      <c r="O33" s="60"/>
    </row>
    <row r="34" spans="1:15" ht="15" x14ac:dyDescent="0.25">
      <c r="A34" s="56" t="s">
        <v>298</v>
      </c>
      <c r="B34" t="str">
        <f t="shared" si="0"/>
        <v>0512332738</v>
      </c>
      <c r="C34" s="57" t="str">
        <f t="shared" si="1"/>
        <v>05-123-32738</v>
      </c>
      <c r="D34" s="58" t="s">
        <v>299</v>
      </c>
      <c r="E34" s="58" t="s">
        <v>236</v>
      </c>
      <c r="F34" s="58">
        <v>855</v>
      </c>
      <c r="G34" s="58" t="s">
        <v>237</v>
      </c>
      <c r="H34" s="59">
        <f>VLOOKUP(C34,'[1]List of Wells - Blank'!$C$4:$R$64,6,FALSE)</f>
        <v>40772</v>
      </c>
      <c r="I34" s="60" t="str">
        <f>VLOOKUP($C34,'[1]List of Wells - Blank'!$C$4:$R$64,7,FALSE)</f>
        <v>PR</v>
      </c>
      <c r="J34" s="60">
        <f>VLOOKUP($C34,'[1]List of Wells - Blank'!$C$4:$R$64,8,FALSE)</f>
        <v>930</v>
      </c>
      <c r="K34" s="60">
        <f>VLOOKUP($C34,'[1]List of Wells - Blank'!$C$4:$R$64,9,FALSE)</f>
        <v>720</v>
      </c>
      <c r="L34" s="60" t="str">
        <f>VLOOKUP($C34,'[1]List of Wells - Blank'!$C$4:$R$64,10,FALSE)</f>
        <v>None</v>
      </c>
      <c r="M34" s="60" t="str">
        <f>VLOOKUP($C34,'[1]List of Wells - Blank'!$C$4:$R$64,11,FALSE)</f>
        <v>7357</v>
      </c>
      <c r="N34" s="60">
        <f>VLOOKUP($C34,'[1]List of Wells - Blank'!$C$4:$R$64,12,FALSE)</f>
        <v>750</v>
      </c>
      <c r="O34" s="60" t="str">
        <f>VLOOKUP($C34,'[1]List of Wells - Blank'!$C$4:$R$64,13,FALSE)</f>
        <v>DV tool at 7921</v>
      </c>
    </row>
    <row r="35" spans="1:15" ht="15" x14ac:dyDescent="0.25">
      <c r="A35" s="56" t="s">
        <v>300</v>
      </c>
      <c r="B35" t="str">
        <f t="shared" si="0"/>
        <v>0512326980</v>
      </c>
      <c r="C35" s="57" t="str">
        <f t="shared" si="1"/>
        <v>05-123-26980</v>
      </c>
      <c r="D35" s="58" t="s">
        <v>301</v>
      </c>
      <c r="E35" s="58" t="s">
        <v>236</v>
      </c>
      <c r="F35" s="58">
        <v>862</v>
      </c>
      <c r="G35" s="58" t="s">
        <v>237</v>
      </c>
      <c r="H35" s="59">
        <f>VLOOKUP(C35,'[1]List of Wells - Blank'!$C$4:$R$64,6,FALSE)</f>
        <v>39679</v>
      </c>
      <c r="I35" s="60" t="str">
        <f>VLOOKUP($C35,'[1]List of Wells - Blank'!$C$4:$R$64,7,FALSE)</f>
        <v>PR</v>
      </c>
      <c r="J35" s="60">
        <f>VLOOKUP($C35,'[1]List of Wells - Blank'!$C$4:$R$64,8,FALSE)</f>
        <v>948</v>
      </c>
      <c r="K35" s="60">
        <f>VLOOKUP($C35,'[1]List of Wells - Blank'!$C$4:$R$64,9,FALSE)</f>
        <v>800</v>
      </c>
      <c r="L35" s="60" t="str">
        <f>VLOOKUP($C35,'[1]List of Wells - Blank'!$C$4:$R$64,10,FALSE)</f>
        <v>None</v>
      </c>
      <c r="M35" s="60">
        <f>VLOOKUP($C35,'[1]List of Wells - Blank'!$C$4:$R$64,11,FALSE)</f>
        <v>6920</v>
      </c>
      <c r="N35" s="60">
        <f>VLOOKUP($C35,'[1]List of Wells - Blank'!$C$4:$R$64,12,FALSE)</f>
        <v>950</v>
      </c>
      <c r="O35" s="60"/>
    </row>
    <row r="36" spans="1:15" ht="15" x14ac:dyDescent="0.25">
      <c r="A36" s="56" t="s">
        <v>302</v>
      </c>
      <c r="B36" t="str">
        <f t="shared" si="0"/>
        <v>0512326971</v>
      </c>
      <c r="C36" s="57" t="str">
        <f t="shared" si="1"/>
        <v>05-123-26971</v>
      </c>
      <c r="D36" s="58" t="s">
        <v>303</v>
      </c>
      <c r="E36" s="58" t="s">
        <v>236</v>
      </c>
      <c r="F36" s="58">
        <v>897</v>
      </c>
      <c r="G36" s="58" t="s">
        <v>237</v>
      </c>
      <c r="H36" s="59">
        <f>VLOOKUP(C36,'[1]List of Wells - Blank'!$C$4:$R$64,6,FALSE)</f>
        <v>39670</v>
      </c>
      <c r="I36" s="60" t="str">
        <f>VLOOKUP($C36,'[1]List of Wells - Blank'!$C$4:$R$64,7,FALSE)</f>
        <v>PR</v>
      </c>
      <c r="J36" s="60">
        <f>VLOOKUP($C36,'[1]List of Wells - Blank'!$C$4:$R$64,8,FALSE)</f>
        <v>943</v>
      </c>
      <c r="K36" s="60">
        <f>VLOOKUP($C36,'[1]List of Wells - Blank'!$C$4:$R$64,9,FALSE)</f>
        <v>720</v>
      </c>
      <c r="L36" s="60" t="str">
        <f>VLOOKUP($C36,'[1]List of Wells - Blank'!$C$4:$R$64,10,FALSE)</f>
        <v>None</v>
      </c>
      <c r="M36" s="60">
        <f>VLOOKUP($C36,'[1]List of Wells - Blank'!$C$4:$R$64,11,FALSE)</f>
        <v>6862</v>
      </c>
      <c r="N36" s="60">
        <f>VLOOKUP($C36,'[1]List of Wells - Blank'!$C$4:$R$64,12,FALSE)</f>
        <v>3200</v>
      </c>
      <c r="O36" s="60"/>
    </row>
    <row r="37" spans="1:15" ht="15" x14ac:dyDescent="0.25">
      <c r="A37" s="56" t="s">
        <v>304</v>
      </c>
      <c r="B37" t="str">
        <f t="shared" si="0"/>
        <v>0512330404</v>
      </c>
      <c r="C37" s="57" t="str">
        <f t="shared" si="1"/>
        <v>05-123-30404</v>
      </c>
      <c r="D37" s="58" t="s">
        <v>305</v>
      </c>
      <c r="E37" s="58" t="s">
        <v>236</v>
      </c>
      <c r="F37" s="58">
        <v>909</v>
      </c>
      <c r="G37" s="58" t="s">
        <v>237</v>
      </c>
      <c r="H37" s="59">
        <f>VLOOKUP(C37,'[1]List of Wells - Blank'!$C$4:$R$64,6,FALSE)</f>
        <v>39990</v>
      </c>
      <c r="I37" s="60" t="str">
        <f>VLOOKUP($C37,'[1]List of Wells - Blank'!$C$4:$R$64,7,FALSE)</f>
        <v>PR</v>
      </c>
      <c r="J37" s="60">
        <f>VLOOKUP($C37,'[1]List of Wells - Blank'!$C$4:$R$64,8,FALSE)</f>
        <v>858</v>
      </c>
      <c r="K37" s="60">
        <f>VLOOKUP($C37,'[1]List of Wells - Blank'!$C$4:$R$64,9,FALSE)</f>
        <v>725</v>
      </c>
      <c r="L37" s="60" t="str">
        <f>VLOOKUP($C37,'[1]List of Wells - Blank'!$C$4:$R$64,10,FALSE)</f>
        <v>None</v>
      </c>
      <c r="M37" s="60" t="str">
        <f>VLOOKUP($C37,'[1]List of Wells - Blank'!$C$4:$R$64,11,FALSE)</f>
        <v>6964</v>
      </c>
      <c r="N37" s="60">
        <f>VLOOKUP($C37,'[1]List of Wells - Blank'!$C$4:$R$64,12,FALSE)</f>
        <v>580</v>
      </c>
      <c r="O37" s="60"/>
    </row>
    <row r="38" spans="1:15" ht="15" x14ac:dyDescent="0.25">
      <c r="A38" s="56" t="s">
        <v>306</v>
      </c>
      <c r="B38" t="str">
        <f t="shared" si="0"/>
        <v>0512316236</v>
      </c>
      <c r="C38" s="57" t="str">
        <f t="shared" si="1"/>
        <v>05-123-16236</v>
      </c>
      <c r="D38" s="58" t="s">
        <v>307</v>
      </c>
      <c r="E38" s="58" t="s">
        <v>236</v>
      </c>
      <c r="F38" s="58">
        <v>916</v>
      </c>
      <c r="G38" s="58" t="s">
        <v>237</v>
      </c>
      <c r="H38" s="59">
        <f>VLOOKUP(C38,'[1]List of Wells - Blank'!$C$4:$R$64,6,FALSE)</f>
        <v>33957</v>
      </c>
      <c r="I38" s="60" t="str">
        <f>VLOOKUP($C38,'[1]List of Wells - Blank'!$C$4:$R$64,7,FALSE)</f>
        <v>PR</v>
      </c>
      <c r="J38" s="60">
        <f>VLOOKUP($C38,'[1]List of Wells - Blank'!$C$4:$R$64,8,FALSE)</f>
        <v>786</v>
      </c>
      <c r="K38" s="60">
        <f>VLOOKUP($C38,'[1]List of Wells - Blank'!$C$4:$R$64,9,FALSE)</f>
        <v>725</v>
      </c>
      <c r="L38" s="60" t="str">
        <f>VLOOKUP($C38,'[1]List of Wells - Blank'!$C$4:$R$64,10,FALSE)</f>
        <v>None</v>
      </c>
      <c r="M38" s="60">
        <f>VLOOKUP($C38,'[1]List of Wells - Blank'!$C$4:$R$64,11,FALSE)</f>
        <v>6881.46</v>
      </c>
      <c r="N38" s="60">
        <f>VLOOKUP($C38,'[1]List of Wells - Blank'!$C$4:$R$64,12,FALSE)</f>
        <v>6400</v>
      </c>
      <c r="O38" s="60" t="str">
        <f>VLOOKUP($C38,'[1]List of Wells - Blank'!$C$4:$R$64,13,FALSE)</f>
        <v>DV tool or Sleeve at 4835' w/ cement from 4900 to 4060</v>
      </c>
    </row>
    <row r="39" spans="1:15" ht="15" x14ac:dyDescent="0.25">
      <c r="A39" s="56" t="s">
        <v>308</v>
      </c>
      <c r="B39" t="str">
        <f t="shared" si="0"/>
        <v>0512322261</v>
      </c>
      <c r="C39" s="57" t="str">
        <f t="shared" si="1"/>
        <v>05-123-22261</v>
      </c>
      <c r="D39" s="58" t="s">
        <v>309</v>
      </c>
      <c r="E39" s="58" t="s">
        <v>236</v>
      </c>
      <c r="F39" s="58">
        <v>967</v>
      </c>
      <c r="G39" s="58" t="s">
        <v>237</v>
      </c>
      <c r="H39" s="59">
        <f>VLOOKUP(C39,'[1]List of Wells - Blank'!$C$4:$R$64,6,FALSE)</f>
        <v>38216</v>
      </c>
      <c r="I39" s="60" t="str">
        <f>VLOOKUP($C39,'[1]List of Wells - Blank'!$C$4:$R$64,7,FALSE)</f>
        <v xml:space="preserve"> PR</v>
      </c>
      <c r="J39" s="60">
        <f>VLOOKUP($C39,'[1]List of Wells - Blank'!$C$4:$R$64,8,FALSE)</f>
        <v>920</v>
      </c>
      <c r="K39" s="60">
        <f>VLOOKUP($C39,'[1]List of Wells - Blank'!$C$4:$R$64,9,FALSE)</f>
        <v>800</v>
      </c>
      <c r="L39" s="60" t="str">
        <f>VLOOKUP($C39,'[1]List of Wells - Blank'!$C$4:$R$64,10,FALSE)</f>
        <v>None</v>
      </c>
      <c r="M39" s="60">
        <f>VLOOKUP($C39,'[1]List of Wells - Blank'!$C$4:$R$64,11,FALSE)</f>
        <v>6968</v>
      </c>
      <c r="N39" s="60">
        <f>VLOOKUP($C39,'[1]List of Wells - Blank'!$C$4:$R$64,12,FALSE)</f>
        <v>6968</v>
      </c>
      <c r="O39" s="60"/>
    </row>
    <row r="40" spans="1:15" ht="15" x14ac:dyDescent="0.25">
      <c r="A40" s="56" t="s">
        <v>310</v>
      </c>
      <c r="B40" t="str">
        <f t="shared" si="0"/>
        <v>0512321890</v>
      </c>
      <c r="C40" s="57" t="str">
        <f t="shared" si="1"/>
        <v>05-123-21890</v>
      </c>
      <c r="D40" s="58" t="s">
        <v>311</v>
      </c>
      <c r="E40" s="58" t="s">
        <v>236</v>
      </c>
      <c r="F40" s="58">
        <v>988</v>
      </c>
      <c r="G40" s="58" t="s">
        <v>237</v>
      </c>
      <c r="H40" s="59">
        <f>VLOOKUP(C40,'[1]List of Wells - Blank'!$C$4:$R$64,6,FALSE)</f>
        <v>37988</v>
      </c>
      <c r="I40" s="60" t="str">
        <f>VLOOKUP($C40,'[1]List of Wells - Blank'!$C$4:$R$64,7,FALSE)</f>
        <v>PR</v>
      </c>
      <c r="J40" s="60">
        <f>VLOOKUP($C40,'[1]List of Wells - Blank'!$C$4:$R$64,8,FALSE)</f>
        <v>851</v>
      </c>
      <c r="K40" s="60">
        <f>VLOOKUP($C40,'[1]List of Wells - Blank'!$C$4:$R$64,9,FALSE)</f>
        <v>725</v>
      </c>
      <c r="L40" s="60" t="str">
        <f>VLOOKUP($C40,'[1]List of Wells - Blank'!$C$4:$R$64,10,FALSE)</f>
        <v>None</v>
      </c>
      <c r="M40" s="60" t="str">
        <f>VLOOKUP($C40,'[1]List of Wells - Blank'!$C$4:$R$64,11,FALSE)</f>
        <v>6956</v>
      </c>
      <c r="N40" s="60">
        <f>VLOOKUP($C40,'[1]List of Wells - Blank'!$C$4:$R$64,12,FALSE)</f>
        <v>3750</v>
      </c>
      <c r="O40" s="60"/>
    </row>
    <row r="41" spans="1:15" ht="15" x14ac:dyDescent="0.25">
      <c r="A41" s="56" t="s">
        <v>312</v>
      </c>
      <c r="B41" t="str">
        <f t="shared" si="0"/>
        <v>0512326837</v>
      </c>
      <c r="C41" s="57" t="str">
        <f t="shared" si="1"/>
        <v>05-123-26837</v>
      </c>
      <c r="D41" s="58" t="s">
        <v>313</v>
      </c>
      <c r="E41" s="58" t="s">
        <v>236</v>
      </c>
      <c r="F41" s="58">
        <v>1055</v>
      </c>
      <c r="G41" s="58" t="s">
        <v>237</v>
      </c>
      <c r="H41" s="59">
        <f>VLOOKUP(C41,'[1]List of Wells - Blank'!$C$4:$R$64,6,FALSE)</f>
        <v>39622</v>
      </c>
      <c r="I41" s="60" t="str">
        <f>VLOOKUP($C41,'[1]List of Wells - Blank'!$C$4:$R$64,7,FALSE)</f>
        <v xml:space="preserve"> PR</v>
      </c>
      <c r="J41" s="60">
        <f>VLOOKUP($C41,'[1]List of Wells - Blank'!$C$4:$R$64,8,FALSE)</f>
        <v>984</v>
      </c>
      <c r="K41" s="60">
        <f>VLOOKUP($C41,'[1]List of Wells - Blank'!$C$4:$R$64,9,FALSE)</f>
        <v>800</v>
      </c>
      <c r="L41" s="60" t="str">
        <f>VLOOKUP($C41,'[1]List of Wells - Blank'!$C$4:$R$64,10,FALSE)</f>
        <v>None</v>
      </c>
      <c r="M41" s="60">
        <f>VLOOKUP($C41,'[1]List of Wells - Blank'!$C$4:$R$64,11,FALSE)</f>
        <v>6944</v>
      </c>
      <c r="N41" s="60">
        <f>VLOOKUP($C41,'[1]List of Wells - Blank'!$C$4:$R$64,12,FALSE)</f>
        <v>6944</v>
      </c>
      <c r="O41" s="60"/>
    </row>
    <row r="42" spans="1:15" ht="15" x14ac:dyDescent="0.25">
      <c r="A42" s="56" t="s">
        <v>314</v>
      </c>
      <c r="B42" t="str">
        <f t="shared" si="0"/>
        <v>0512309950</v>
      </c>
      <c r="C42" s="57" t="str">
        <f t="shared" si="1"/>
        <v>05-123-09950</v>
      </c>
      <c r="D42" s="58" t="s">
        <v>315</v>
      </c>
      <c r="E42" s="58" t="s">
        <v>236</v>
      </c>
      <c r="F42" s="58">
        <v>1203</v>
      </c>
      <c r="G42" s="58" t="s">
        <v>316</v>
      </c>
      <c r="H42" s="61">
        <v>29462</v>
      </c>
      <c r="I42" s="62" t="s">
        <v>91</v>
      </c>
      <c r="J42" s="62">
        <v>610</v>
      </c>
      <c r="K42" s="62">
        <v>720</v>
      </c>
      <c r="L42" s="62" t="s">
        <v>317</v>
      </c>
      <c r="M42" s="62">
        <v>6920</v>
      </c>
      <c r="N42" s="62">
        <v>6470</v>
      </c>
      <c r="O42" s="62" t="s">
        <v>318</v>
      </c>
    </row>
    <row r="43" spans="1:15" ht="15" x14ac:dyDescent="0.25">
      <c r="A43" s="56" t="s">
        <v>319</v>
      </c>
      <c r="B43" t="str">
        <f t="shared" si="0"/>
        <v>0512308159</v>
      </c>
      <c r="C43" s="57" t="str">
        <f t="shared" si="1"/>
        <v>05-123-08159</v>
      </c>
      <c r="D43" s="58" t="s">
        <v>320</v>
      </c>
      <c r="E43" s="58" t="s">
        <v>236</v>
      </c>
      <c r="F43" s="58">
        <v>1229</v>
      </c>
      <c r="G43" s="58" t="s">
        <v>237</v>
      </c>
      <c r="H43" s="59">
        <f>VLOOKUP(C43,'[1]List of Wells - Blank'!$C$4:$R$64,6,FALSE)</f>
        <v>27311</v>
      </c>
      <c r="I43" s="60" t="str">
        <f>VLOOKUP($C43,'[1]List of Wells - Blank'!$C$4:$R$64,7,FALSE)</f>
        <v xml:space="preserve"> PR</v>
      </c>
      <c r="J43" s="60">
        <f>VLOOKUP($C43,'[1]List of Wells - Blank'!$C$4:$R$64,8,FALSE)</f>
        <v>210</v>
      </c>
      <c r="K43" s="60">
        <f>VLOOKUP($C43,'[1]List of Wells - Blank'!$C$4:$R$64,9,FALSE)</f>
        <v>200</v>
      </c>
      <c r="L43" s="60" t="str">
        <f>VLOOKUP($C43,'[1]List of Wells - Blank'!$C$4:$R$64,10,FALSE)</f>
        <v>DV tool @ 750'</v>
      </c>
      <c r="M43" s="60">
        <f>VLOOKUP($C43,'[1]List of Wells - Blank'!$C$4:$R$64,11,FALSE)</f>
        <v>6930</v>
      </c>
      <c r="N43" s="60">
        <f>VLOOKUP($C43,'[1]List of Wells - Blank'!$C$4:$R$64,12,FALSE)</f>
        <v>6930</v>
      </c>
      <c r="O43" s="60" t="str">
        <f>VLOOKUP($C43,'[1]List of Wells - Blank'!$C$4:$R$64,13,FALSE)</f>
        <v>holes found in csg at 1398-1459. pump through pkr @ 1193 w/ 50 sx cmt. Tested good.</v>
      </c>
    </row>
    <row r="44" spans="1:15" ht="15" x14ac:dyDescent="0.25">
      <c r="A44" s="56" t="s">
        <v>321</v>
      </c>
      <c r="B44" t="str">
        <f t="shared" si="0"/>
        <v>0512335761</v>
      </c>
      <c r="C44" s="57" t="str">
        <f t="shared" si="1"/>
        <v>05-123-35761</v>
      </c>
      <c r="D44" s="58" t="s">
        <v>322</v>
      </c>
      <c r="E44" s="58" t="s">
        <v>236</v>
      </c>
      <c r="F44" s="58">
        <v>1257</v>
      </c>
      <c r="G44" s="58" t="s">
        <v>237</v>
      </c>
      <c r="H44" s="59">
        <f>VLOOKUP(C44,'[1]List of Wells - Blank'!$C$4:$R$64,6,FALSE)</f>
        <v>41097</v>
      </c>
      <c r="I44" s="60" t="str">
        <f>VLOOKUP($C44,'[1]List of Wells - Blank'!$C$4:$R$64,7,FALSE)</f>
        <v>PR</v>
      </c>
      <c r="J44" s="60">
        <f>VLOOKUP($C44,'[1]List of Wells - Blank'!$C$4:$R$64,8,FALSE)</f>
        <v>802</v>
      </c>
      <c r="K44" s="60">
        <f>VLOOKUP($C44,'[1]List of Wells - Blank'!$C$4:$R$64,9,FALSE)</f>
        <v>725</v>
      </c>
      <c r="L44" s="60" t="str">
        <f>VLOOKUP($C44,'[1]List of Wells - Blank'!$C$4:$R$64,10,FALSE)</f>
        <v>None</v>
      </c>
      <c r="M44" s="60">
        <f>VLOOKUP($C44,'[1]List of Wells - Blank'!$C$4:$R$64,11,FALSE)</f>
        <v>6936</v>
      </c>
      <c r="N44" s="60">
        <f>VLOOKUP($C44,'[1]List of Wells - Blank'!$C$4:$R$64,12,FALSE)</f>
        <v>270</v>
      </c>
      <c r="O44" s="60"/>
    </row>
    <row r="45" spans="1:15" ht="15" x14ac:dyDescent="0.25">
      <c r="A45" s="56" t="s">
        <v>323</v>
      </c>
      <c r="B45" t="str">
        <f t="shared" si="0"/>
        <v>0512336357</v>
      </c>
      <c r="C45" s="57" t="str">
        <f t="shared" si="1"/>
        <v>05-123-36357</v>
      </c>
      <c r="D45" s="58" t="s">
        <v>324</v>
      </c>
      <c r="E45" s="58" t="s">
        <v>236</v>
      </c>
      <c r="F45" s="58">
        <v>1340</v>
      </c>
      <c r="G45" s="58" t="s">
        <v>237</v>
      </c>
      <c r="H45" s="59">
        <f>VLOOKUP(C45,'[1]List of Wells - Blank'!$C$4:$R$64,6,FALSE)</f>
        <v>41335</v>
      </c>
      <c r="I45" s="60" t="str">
        <f>VLOOKUP($C45,'[1]List of Wells - Blank'!$C$4:$R$64,7,FALSE)</f>
        <v xml:space="preserve"> PR</v>
      </c>
      <c r="J45" s="60">
        <f>VLOOKUP($C45,'[1]List of Wells - Blank'!$C$4:$R$64,8,FALSE)</f>
        <v>1857</v>
      </c>
      <c r="K45" s="60">
        <f>VLOOKUP($C45,'[1]List of Wells - Blank'!$C$4:$R$64,9,FALSE)</f>
        <v>1700</v>
      </c>
      <c r="L45" s="60" t="str">
        <f>VLOOKUP($C45,'[1]List of Wells - Blank'!$C$4:$R$64,10,FALSE)</f>
        <v>None</v>
      </c>
      <c r="M45" s="60">
        <f>VLOOKUP($C45,'[1]List of Wells - Blank'!$C$4:$R$64,11,FALSE)</f>
        <v>6998</v>
      </c>
      <c r="N45" s="60">
        <f>VLOOKUP($C45,'[1]List of Wells - Blank'!$C$4:$R$64,12,FALSE)</f>
        <v>50</v>
      </c>
      <c r="O45" s="60"/>
    </row>
    <row r="46" spans="1:15" ht="15" x14ac:dyDescent="0.25">
      <c r="A46" s="56" t="s">
        <v>325</v>
      </c>
      <c r="B46" t="str">
        <f t="shared" si="0"/>
        <v>0512324862</v>
      </c>
      <c r="C46" s="57" t="str">
        <f t="shared" si="1"/>
        <v>05-123-24862</v>
      </c>
      <c r="D46" s="58" t="s">
        <v>326</v>
      </c>
      <c r="E46" s="58" t="s">
        <v>236</v>
      </c>
      <c r="F46" s="58">
        <v>1451</v>
      </c>
      <c r="G46" s="58" t="s">
        <v>237</v>
      </c>
      <c r="H46" s="59">
        <f>VLOOKUP(C46,'[1]List of Wells - Blank'!$C$4:$R$64,6,FALSE)</f>
        <v>39179</v>
      </c>
      <c r="I46" s="60" t="str">
        <f>VLOOKUP($C46,'[1]List of Wells - Blank'!$C$4:$R$64,7,FALSE)</f>
        <v xml:space="preserve"> PR</v>
      </c>
      <c r="J46" s="60">
        <f>VLOOKUP($C46,'[1]List of Wells - Blank'!$C$4:$R$64,8,FALSE)</f>
        <v>961</v>
      </c>
      <c r="K46" s="60">
        <f>VLOOKUP($C46,'[1]List of Wells - Blank'!$C$4:$R$64,9,FALSE)</f>
        <v>200</v>
      </c>
      <c r="L46" s="60" t="str">
        <f>VLOOKUP($C46,'[1]List of Wells - Blank'!$C$4:$R$64,10,FALSE)</f>
        <v>None</v>
      </c>
      <c r="M46" s="60">
        <f>VLOOKUP($C46,'[1]List of Wells - Blank'!$C$4:$R$64,11,FALSE)</f>
        <v>6989.61</v>
      </c>
      <c r="N46" s="60">
        <f>VLOOKUP($C46,'[1]List of Wells - Blank'!$C$4:$R$64,12,FALSE)</f>
        <v>6989.61</v>
      </c>
      <c r="O46" s="60" t="str">
        <f>VLOOKUP($C46,'[1]List of Wells - Blank'!$C$4:$R$64,13,FALSE)</f>
        <v>DV tool @ 5464' TOC is 3410</v>
      </c>
    </row>
    <row r="47" spans="1:15" ht="15" x14ac:dyDescent="0.25">
      <c r="A47" s="56" t="s">
        <v>327</v>
      </c>
      <c r="B47" t="str">
        <f t="shared" si="0"/>
        <v>0512336359</v>
      </c>
      <c r="C47" s="57" t="str">
        <f t="shared" si="1"/>
        <v>05-123-36359</v>
      </c>
      <c r="D47" s="58" t="s">
        <v>328</v>
      </c>
      <c r="E47" s="58" t="s">
        <v>236</v>
      </c>
      <c r="F47" s="58">
        <v>1454</v>
      </c>
      <c r="G47" s="58" t="s">
        <v>237</v>
      </c>
      <c r="H47" s="59">
        <f>VLOOKUP(C47,'[1]List of Wells - Blank'!$C$4:$R$64,6,FALSE)</f>
        <v>41325</v>
      </c>
      <c r="I47" s="60" t="str">
        <f>VLOOKUP($C47,'[1]List of Wells - Blank'!$C$4:$R$64,7,FALSE)</f>
        <v xml:space="preserve"> PR</v>
      </c>
      <c r="J47" s="60">
        <f>VLOOKUP($C47,'[1]List of Wells - Blank'!$C$4:$R$64,8,FALSE)</f>
        <v>1858</v>
      </c>
      <c r="K47" s="60">
        <f>VLOOKUP($C47,'[1]List of Wells - Blank'!$C$4:$R$64,9,FALSE)</f>
        <v>1700</v>
      </c>
      <c r="L47" s="60" t="str">
        <f>VLOOKUP($C47,'[1]List of Wells - Blank'!$C$4:$R$64,10,FALSE)</f>
        <v>None</v>
      </c>
      <c r="M47" s="60">
        <f>VLOOKUP($C47,'[1]List of Wells - Blank'!$C$4:$R$64,11,FALSE)</f>
        <v>7130</v>
      </c>
      <c r="N47" s="60">
        <f>VLOOKUP($C47,'[1]List of Wells - Blank'!$C$4:$R$64,12,FALSE)</f>
        <v>200</v>
      </c>
      <c r="O47" s="60"/>
    </row>
    <row r="48" spans="1:15" ht="15" x14ac:dyDescent="0.25">
      <c r="A48" s="56" t="s">
        <v>329</v>
      </c>
      <c r="B48" t="str">
        <f t="shared" si="0"/>
        <v>0512316781</v>
      </c>
      <c r="C48" s="57" t="str">
        <f t="shared" si="1"/>
        <v>05-123-16781</v>
      </c>
      <c r="D48" s="58" t="s">
        <v>330</v>
      </c>
      <c r="E48" s="58" t="s">
        <v>236</v>
      </c>
      <c r="F48" s="58">
        <v>1457</v>
      </c>
      <c r="G48" s="58" t="s">
        <v>237</v>
      </c>
      <c r="H48" s="59">
        <f>VLOOKUP(C48,'[1]List of Wells - Blank'!$C$4:$R$64,6,FALSE)</f>
        <v>34028</v>
      </c>
      <c r="I48" s="60" t="str">
        <f>VLOOKUP($C48,'[1]List of Wells - Blank'!$C$4:$R$64,7,FALSE)</f>
        <v>PA</v>
      </c>
      <c r="J48" s="60">
        <f>VLOOKUP($C48,'[1]List of Wells - Blank'!$C$4:$R$64,8,FALSE)</f>
        <v>820</v>
      </c>
      <c r="K48" s="60">
        <f>VLOOKUP($C48,'[1]List of Wells - Blank'!$C$4:$R$64,9,FALSE)</f>
        <v>725</v>
      </c>
      <c r="L48" s="60" t="str">
        <f>VLOOKUP($C48,'[1]List of Wells - Blank'!$C$4:$R$64,10,FALSE)</f>
        <v>1.66" remedial cement job.</v>
      </c>
      <c r="M48" s="60">
        <f>VLOOKUP($C48,'[1]List of Wells - Blank'!$C$4:$R$64,11,FALSE)</f>
        <v>6866</v>
      </c>
      <c r="N48" s="60">
        <f>VLOOKUP($C48,'[1]List of Wells - Blank'!$C$4:$R$64,12,FALSE)</f>
        <v>6240</v>
      </c>
      <c r="O48" s="60" t="str">
        <f>VLOOKUP($C48,'[1]List of Wells - Blank'!$C$4:$R$64,13,FALSE)</f>
        <v>P&amp;A completed in 2015</v>
      </c>
    </row>
    <row r="49" spans="1:15" ht="15" x14ac:dyDescent="0.25">
      <c r="A49" s="56" t="s">
        <v>331</v>
      </c>
      <c r="B49" t="str">
        <f t="shared" si="0"/>
        <v>0512330405</v>
      </c>
      <c r="C49" s="57" t="str">
        <f t="shared" si="1"/>
        <v>05-123-30405</v>
      </c>
      <c r="D49" s="58" t="s">
        <v>332</v>
      </c>
      <c r="E49" s="58" t="s">
        <v>236</v>
      </c>
      <c r="F49" s="58">
        <v>1478</v>
      </c>
      <c r="G49" s="58" t="s">
        <v>237</v>
      </c>
      <c r="H49" s="59">
        <f>VLOOKUP(C49,'[1]List of Wells - Blank'!$C$4:$R$64,6,FALSE)</f>
        <v>39979</v>
      </c>
      <c r="I49" s="60" t="str">
        <f>VLOOKUP($C49,'[1]List of Wells - Blank'!$C$4:$R$64,7,FALSE)</f>
        <v>PR</v>
      </c>
      <c r="J49" s="60" t="str">
        <f>VLOOKUP($C49,'[1]List of Wells - Blank'!$C$4:$R$64,8,FALSE)</f>
        <v>865</v>
      </c>
      <c r="K49" s="60" t="str">
        <f>VLOOKUP($C49,'[1]List of Wells - Blank'!$C$4:$R$64,9,FALSE)</f>
        <v>725</v>
      </c>
      <c r="L49" s="60" t="str">
        <f>VLOOKUP($C49,'[1]List of Wells - Blank'!$C$4:$R$64,10,FALSE)</f>
        <v>NO</v>
      </c>
      <c r="M49" s="60" t="str">
        <f>VLOOKUP($C49,'[1]List of Wells - Blank'!$C$4:$R$64,11,FALSE)</f>
        <v>6965.17</v>
      </c>
      <c r="N49" s="60" t="str">
        <f>VLOOKUP($C49,'[1]List of Wells - Blank'!$C$4:$R$64,12,FALSE)</f>
        <v>890</v>
      </c>
      <c r="O49" s="60"/>
    </row>
    <row r="50" spans="1:15" ht="15" x14ac:dyDescent="0.25">
      <c r="A50" s="56" t="s">
        <v>333</v>
      </c>
      <c r="B50" t="str">
        <f t="shared" si="0"/>
        <v>0512319573</v>
      </c>
      <c r="C50" s="57" t="str">
        <f t="shared" si="1"/>
        <v>05-123-19573</v>
      </c>
      <c r="D50" s="58" t="s">
        <v>334</v>
      </c>
      <c r="E50" s="58" t="s">
        <v>236</v>
      </c>
      <c r="F50" s="58">
        <v>1515</v>
      </c>
      <c r="G50" s="58" t="s">
        <v>237</v>
      </c>
      <c r="H50" s="59">
        <f>VLOOKUP(C50,'[1]List of Wells - Blank'!$C$4:$R$64,6,FALSE)</f>
        <v>35867</v>
      </c>
      <c r="I50" s="60" t="str">
        <f>VLOOKUP($C50,'[1]List of Wells - Blank'!$C$4:$R$64,7,FALSE)</f>
        <v>PR</v>
      </c>
      <c r="J50" s="60">
        <f>VLOOKUP($C50,'[1]List of Wells - Blank'!$C$4:$R$64,8,FALSE)</f>
        <v>870</v>
      </c>
      <c r="K50" s="60">
        <f>VLOOKUP($C50,'[1]List of Wells - Blank'!$C$4:$R$64,9,FALSE)</f>
        <v>725</v>
      </c>
      <c r="L50" s="60" t="str">
        <f>VLOOKUP($C50,'[1]List of Wells - Blank'!$C$4:$R$64,10,FALSE)</f>
        <v>DV tool @ 5005'</v>
      </c>
      <c r="M50" s="60" t="str">
        <f>VLOOKUP($C50,'[1]List of Wells - Blank'!$C$4:$R$64,11,FALSE)</f>
        <v>6851.51</v>
      </c>
      <c r="N50" s="60">
        <f>VLOOKUP($C50,'[1]List of Wells - Blank'!$C$4:$R$64,12,FALSE)</f>
        <v>601.51000000000022</v>
      </c>
      <c r="O50" s="60" t="str">
        <f>VLOOKUP($C50,'[1]List of Wells - Blank'!$C$4:$R$64,13,FALSE)</f>
        <v>Additional cmt from 5005' - 3925'</v>
      </c>
    </row>
    <row r="51" spans="1:15" ht="15" x14ac:dyDescent="0.25">
      <c r="A51" s="56" t="s">
        <v>335</v>
      </c>
      <c r="B51" t="str">
        <f t="shared" si="0"/>
        <v>0512307857</v>
      </c>
      <c r="C51" s="57" t="str">
        <f t="shared" si="1"/>
        <v>05-123-07857</v>
      </c>
      <c r="D51" s="58" t="s">
        <v>336</v>
      </c>
      <c r="E51" s="58" t="s">
        <v>236</v>
      </c>
      <c r="F51" s="58">
        <v>1572</v>
      </c>
      <c r="G51" s="58" t="s">
        <v>237</v>
      </c>
      <c r="H51" s="59">
        <f>VLOOKUP(C51,'[1]List of Wells - Blank'!$C$4:$R$64,6,FALSE)</f>
        <v>26926</v>
      </c>
      <c r="I51" s="60" t="str">
        <f>VLOOKUP($C51,'[1]List of Wells - Blank'!$C$4:$R$64,7,FALSE)</f>
        <v xml:space="preserve"> PA</v>
      </c>
      <c r="J51" s="60" t="str">
        <f>VLOOKUP($C51,'[1]List of Wells - Blank'!$C$4:$R$64,8,FALSE)</f>
        <v>211</v>
      </c>
      <c r="K51" s="60" t="str">
        <f>VLOOKUP($C51,'[1]List of Wells - Blank'!$C$4:$R$64,9,FALSE)</f>
        <v>200</v>
      </c>
      <c r="L51" s="60" t="str">
        <f>VLOOKUP($C51,'[1]List of Wells - Blank'!$C$4:$R$64,10,FALSE)</f>
        <v>DV tool at 738</v>
      </c>
      <c r="M51" s="60" t="str">
        <f>VLOOKUP($C51,'[1]List of Wells - Blank'!$C$4:$R$64,11,FALSE)</f>
        <v>6884</v>
      </c>
      <c r="N51" s="60" t="str">
        <f>VLOOKUP($C51,'[1]List of Wells - Blank'!$C$4:$R$64,12,FALSE)</f>
        <v>356</v>
      </c>
      <c r="O51" s="60" t="str">
        <f>VLOOKUP($C51,'[1]List of Wells - Blank'!$C$4:$R$64,13,FALSE)</f>
        <v>P&amp;A completed in 2013</v>
      </c>
    </row>
    <row r="52" spans="1:15" ht="15" x14ac:dyDescent="0.25">
      <c r="A52" s="56" t="s">
        <v>337</v>
      </c>
      <c r="B52" t="str">
        <f t="shared" si="0"/>
        <v>0512326897</v>
      </c>
      <c r="C52" s="57" t="str">
        <f t="shared" si="1"/>
        <v>05-123-26897</v>
      </c>
      <c r="D52" s="58" t="s">
        <v>338</v>
      </c>
      <c r="E52" s="58" t="s">
        <v>236</v>
      </c>
      <c r="F52" s="58">
        <v>1590</v>
      </c>
      <c r="G52" s="58" t="s">
        <v>237</v>
      </c>
      <c r="H52" s="59">
        <f>VLOOKUP(C52,'[1]List of Wells - Blank'!$C$4:$R$64,6,FALSE)</f>
        <v>39649</v>
      </c>
      <c r="I52" s="60" t="str">
        <f>VLOOKUP($C52,'[1]List of Wells - Blank'!$C$4:$R$64,7,FALSE)</f>
        <v>PR</v>
      </c>
      <c r="J52" s="60">
        <f>VLOOKUP($C52,'[1]List of Wells - Blank'!$C$4:$R$64,8,FALSE)</f>
        <v>972</v>
      </c>
      <c r="K52" s="60">
        <f>VLOOKUP($C52,'[1]List of Wells - Blank'!$C$4:$R$64,9,FALSE)</f>
        <v>1770</v>
      </c>
      <c r="L52" s="60" t="str">
        <f>VLOOKUP($C52,'[1]List of Wells - Blank'!$C$4:$R$64,10,FALSE)</f>
        <v>None</v>
      </c>
      <c r="M52" s="60">
        <f>VLOOKUP($C52,'[1]List of Wells - Blank'!$C$4:$R$64,11,FALSE)</f>
        <v>6974</v>
      </c>
      <c r="N52" s="60">
        <f>VLOOKUP($C52,'[1]List of Wells - Blank'!$C$4:$R$64,12,FALSE)</f>
        <v>6974</v>
      </c>
      <c r="O52" s="60"/>
    </row>
    <row r="53" spans="1:15" ht="15" x14ac:dyDescent="0.25">
      <c r="A53" s="56" t="s">
        <v>339</v>
      </c>
      <c r="B53" t="str">
        <f t="shared" si="0"/>
        <v>0512335757</v>
      </c>
      <c r="C53" s="57" t="str">
        <f t="shared" si="1"/>
        <v>05-123-35757</v>
      </c>
      <c r="D53" s="58" t="s">
        <v>340</v>
      </c>
      <c r="E53" s="58" t="s">
        <v>236</v>
      </c>
      <c r="F53" s="58">
        <v>1616</v>
      </c>
      <c r="G53" s="58" t="s">
        <v>237</v>
      </c>
      <c r="H53" s="59">
        <f>VLOOKUP(C53,'[1]List of Wells - Blank'!$C$4:$R$64,6,FALSE)</f>
        <v>41120</v>
      </c>
      <c r="I53" s="60" t="str">
        <f>VLOOKUP($C53,'[1]List of Wells - Blank'!$C$4:$R$64,7,FALSE)</f>
        <v>PR</v>
      </c>
      <c r="J53" s="60">
        <f>VLOOKUP($C53,'[1]List of Wells - Blank'!$C$4:$R$64,8,FALSE)</f>
        <v>804</v>
      </c>
      <c r="K53" s="60">
        <f>VLOOKUP($C53,'[1]List of Wells - Blank'!$C$4:$R$64,9,FALSE)</f>
        <v>725</v>
      </c>
      <c r="L53" s="60" t="str">
        <f>VLOOKUP($C53,'[1]List of Wells - Blank'!$C$4:$R$64,10,FALSE)</f>
        <v>None</v>
      </c>
      <c r="M53" s="60">
        <f>VLOOKUP($C53,'[1]List of Wells - Blank'!$C$4:$R$64,11,FALSE)</f>
        <v>6935</v>
      </c>
      <c r="N53" s="60">
        <f>VLOOKUP($C53,'[1]List of Wells - Blank'!$C$4:$R$64,12,FALSE)</f>
        <v>900</v>
      </c>
      <c r="O53" s="60"/>
    </row>
    <row r="54" spans="1:15" ht="15" x14ac:dyDescent="0.25">
      <c r="A54" s="56" t="s">
        <v>341</v>
      </c>
      <c r="B54" t="str">
        <f t="shared" si="0"/>
        <v>0512309794</v>
      </c>
      <c r="C54" s="57" t="str">
        <f t="shared" si="1"/>
        <v>05-123-09794</v>
      </c>
      <c r="D54" s="58" t="s">
        <v>342</v>
      </c>
      <c r="E54" s="58" t="s">
        <v>236</v>
      </c>
      <c r="F54" s="58">
        <v>1646</v>
      </c>
      <c r="G54" s="58" t="s">
        <v>237</v>
      </c>
      <c r="H54" s="59">
        <f>VLOOKUP(C54,'[1]List of Wells - Blank'!$C$4:$R$64,6,FALSE)</f>
        <v>29141</v>
      </c>
      <c r="I54" s="60" t="str">
        <f>VLOOKUP($C54,'[1]List of Wells - Blank'!$C$4:$R$64,7,FALSE)</f>
        <v xml:space="preserve"> PR</v>
      </c>
      <c r="J54" s="60">
        <f>VLOOKUP($C54,'[1]List of Wells - Blank'!$C$4:$R$64,8,FALSE)</f>
        <v>292</v>
      </c>
      <c r="K54" s="60" t="str">
        <f>VLOOKUP($C54,'[1]List of Wells - Blank'!$C$4:$R$64,9,FALSE)</f>
        <v>200</v>
      </c>
      <c r="L54" s="60" t="str">
        <f>VLOOKUP($C54,'[1]List of Wells - Blank'!$C$4:$R$64,10,FALSE)</f>
        <v>DV tool at 790</v>
      </c>
      <c r="M54" s="60" t="str">
        <f>VLOOKUP($C54,'[1]List of Wells - Blank'!$C$4:$R$64,11,FALSE)</f>
        <v>6890</v>
      </c>
      <c r="N54" s="60" t="str">
        <f>VLOOKUP($C54,'[1]List of Wells - Blank'!$C$4:$R$64,12,FALSE)</f>
        <v>6150</v>
      </c>
      <c r="O54" s="60" t="str">
        <f>VLOOKUP($C54,'[1]List of Wells - Blank'!$C$4:$R$64,13,FALSE)</f>
        <v>Additional cmt from 850' - 620'</v>
      </c>
    </row>
    <row r="55" spans="1:15" ht="15" x14ac:dyDescent="0.25">
      <c r="A55" s="56" t="s">
        <v>343</v>
      </c>
      <c r="B55" t="str">
        <f t="shared" si="0"/>
        <v>0512320141</v>
      </c>
      <c r="C55" s="57" t="str">
        <f t="shared" si="1"/>
        <v>05-123-20141</v>
      </c>
      <c r="D55" s="58" t="s">
        <v>344</v>
      </c>
      <c r="E55" s="58" t="s">
        <v>236</v>
      </c>
      <c r="F55" s="58">
        <v>1679</v>
      </c>
      <c r="G55" s="58" t="s">
        <v>237</v>
      </c>
      <c r="H55" s="59">
        <f>VLOOKUP(C55,'[1]List of Wells - Blank'!$C$4:$R$64,6,FALSE)</f>
        <v>36908</v>
      </c>
      <c r="I55" s="60" t="str">
        <f>VLOOKUP($C55,'[1]List of Wells - Blank'!$C$4:$R$64,7,FALSE)</f>
        <v>PA</v>
      </c>
      <c r="J55" s="60">
        <f>VLOOKUP($C55,'[1]List of Wells - Blank'!$C$4:$R$64,8,FALSE)</f>
        <v>807</v>
      </c>
      <c r="K55" s="60">
        <f>VLOOKUP($C55,'[1]List of Wells - Blank'!$C$4:$R$64,9,FALSE)</f>
        <v>725</v>
      </c>
      <c r="L55" s="60" t="str">
        <f>VLOOKUP($C55,'[1]List of Wells - Blank'!$C$4:$R$64,10,FALSE)</f>
        <v>None</v>
      </c>
      <c r="M55" s="60">
        <f>VLOOKUP($C55,'[1]List of Wells - Blank'!$C$4:$R$64,11,FALSE)</f>
        <v>6860</v>
      </c>
      <c r="N55" s="60">
        <f>VLOOKUP($C55,'[1]List of Wells - Blank'!$C$4:$R$64,12,FALSE)</f>
        <v>6450</v>
      </c>
      <c r="O55" s="60" t="str">
        <f>VLOOKUP($C55,'[1]List of Wells - Blank'!$C$4:$R$64,13,FALSE)</f>
        <v>P&amp;A completed in 2013</v>
      </c>
    </row>
    <row r="56" spans="1:15" ht="15" x14ac:dyDescent="0.25">
      <c r="A56" s="56" t="s">
        <v>345</v>
      </c>
      <c r="B56" t="str">
        <f t="shared" si="0"/>
        <v>0512309960</v>
      </c>
      <c r="C56" s="57" t="str">
        <f t="shared" si="1"/>
        <v>05-123-09960</v>
      </c>
      <c r="D56" s="58" t="s">
        <v>346</v>
      </c>
      <c r="E56" s="58" t="s">
        <v>236</v>
      </c>
      <c r="F56" s="58">
        <v>1710</v>
      </c>
      <c r="G56" s="58" t="s">
        <v>237</v>
      </c>
      <c r="H56" s="59">
        <f>VLOOKUP(C56,'[1]List of Wells - Blank'!$C$4:$R$64,6,FALSE)</f>
        <v>29362</v>
      </c>
      <c r="I56" s="60" t="str">
        <f>VLOOKUP($C56,'[1]List of Wells - Blank'!$C$4:$R$64,7,FALSE)</f>
        <v xml:space="preserve"> PR</v>
      </c>
      <c r="J56" s="60" t="str">
        <f>VLOOKUP($C56,'[1]List of Wells - Blank'!$C$4:$R$64,8,FALSE)</f>
        <v>666</v>
      </c>
      <c r="K56" s="60" t="str">
        <f>VLOOKUP($C56,'[1]List of Wells - Blank'!$C$4:$R$64,9,FALSE)</f>
        <v>200</v>
      </c>
      <c r="L56" s="60" t="str">
        <f>VLOOKUP($C56,'[1]List of Wells - Blank'!$C$4:$R$64,10,FALSE)</f>
        <v>NO</v>
      </c>
      <c r="M56" s="60" t="str">
        <f>VLOOKUP($C56,'[1]List of Wells - Blank'!$C$4:$R$64,11,FALSE)</f>
        <v>6940</v>
      </c>
      <c r="N56" s="60" t="str">
        <f>VLOOKUP($C56,'[1]List of Wells - Blank'!$C$4:$R$64,12,FALSE)</f>
        <v>6840</v>
      </c>
      <c r="O56" s="60"/>
    </row>
    <row r="57" spans="1:15" ht="15" x14ac:dyDescent="0.25">
      <c r="A57" s="56" t="s">
        <v>347</v>
      </c>
      <c r="B57" t="str">
        <f t="shared" si="0"/>
        <v>0512332741</v>
      </c>
      <c r="C57" s="57" t="str">
        <f t="shared" si="1"/>
        <v>05-123-32741</v>
      </c>
      <c r="D57" s="58" t="s">
        <v>348</v>
      </c>
      <c r="E57" s="58" t="s">
        <v>236</v>
      </c>
      <c r="F57" s="58">
        <v>1719</v>
      </c>
      <c r="G57" s="58" t="s">
        <v>237</v>
      </c>
      <c r="H57" s="59">
        <f>VLOOKUP(C57,'[1]List of Wells - Blank'!$C$4:$R$64,6,FALSE)</f>
        <v>40778</v>
      </c>
      <c r="I57" s="60" t="str">
        <f>VLOOKUP($C57,'[1]List of Wells - Blank'!$C$4:$R$64,7,FALSE)</f>
        <v>PR</v>
      </c>
      <c r="J57" s="60">
        <f>VLOOKUP($C57,'[1]List of Wells - Blank'!$C$4:$R$64,8,FALSE)</f>
        <v>939</v>
      </c>
      <c r="K57" s="60">
        <f>VLOOKUP($C57,'[1]List of Wells - Blank'!$C$4:$R$64,9,FALSE)</f>
        <v>720</v>
      </c>
      <c r="L57" s="60" t="str">
        <f>VLOOKUP($C57,'[1]List of Wells - Blank'!$C$4:$R$64,10,FALSE)</f>
        <v>None</v>
      </c>
      <c r="M57" s="60" t="str">
        <f>VLOOKUP($C57,'[1]List of Wells - Blank'!$C$4:$R$64,11,FALSE)</f>
        <v>6910</v>
      </c>
      <c r="N57" s="60">
        <f>VLOOKUP($C57,'[1]List of Wells - Blank'!$C$4:$R$64,12,FALSE)</f>
        <v>750</v>
      </c>
      <c r="O57" s="60" t="str">
        <f>VLOOKUP($C57,'[1]List of Wells - Blank'!$C$4:$R$64,13,FALSE)</f>
        <v>DV tool at 7599'</v>
      </c>
    </row>
    <row r="58" spans="1:15" ht="15" x14ac:dyDescent="0.25">
      <c r="A58" s="56" t="s">
        <v>349</v>
      </c>
      <c r="B58" t="str">
        <f t="shared" si="0"/>
        <v>0512332742</v>
      </c>
      <c r="C58" s="57" t="str">
        <f t="shared" si="1"/>
        <v>05-123-32742</v>
      </c>
      <c r="D58" s="58" t="s">
        <v>350</v>
      </c>
      <c r="E58" s="58" t="s">
        <v>236</v>
      </c>
      <c r="F58" s="58">
        <v>1826</v>
      </c>
      <c r="G58" s="58" t="s">
        <v>237</v>
      </c>
      <c r="H58" s="59">
        <f>VLOOKUP(C58,'[1]List of Wells - Blank'!$C$4:$R$64,6,FALSE)</f>
        <v>40769</v>
      </c>
      <c r="I58" s="60" t="str">
        <f>VLOOKUP($C58,'[1]List of Wells - Blank'!$C$4:$R$64,7,FALSE)</f>
        <v>PR</v>
      </c>
      <c r="J58" s="60">
        <f>VLOOKUP($C58,'[1]List of Wells - Blank'!$C$4:$R$64,8,FALSE)</f>
        <v>921</v>
      </c>
      <c r="K58" s="60">
        <f>VLOOKUP($C58,'[1]List of Wells - Blank'!$C$4:$R$64,9,FALSE)</f>
        <v>720</v>
      </c>
      <c r="L58" s="60" t="str">
        <f>VLOOKUP($C58,'[1]List of Wells - Blank'!$C$4:$R$64,10,FALSE)</f>
        <v>None</v>
      </c>
      <c r="M58" s="60" t="str">
        <f>VLOOKUP($C58,'[1]List of Wells - Blank'!$C$4:$R$64,11,FALSE)</f>
        <v>7423</v>
      </c>
      <c r="N58" s="60">
        <f>VLOOKUP($C58,'[1]List of Wells - Blank'!$C$4:$R$64,12,FALSE)</f>
        <v>650</v>
      </c>
      <c r="O58" s="60" t="str">
        <f>VLOOKUP($C58,'[1]List of Wells - Blank'!$C$4:$R$64,13,FALSE)</f>
        <v>DV tool at 7957'</v>
      </c>
    </row>
    <row r="59" spans="1:15" ht="15" x14ac:dyDescent="0.25">
      <c r="A59" s="56" t="s">
        <v>351</v>
      </c>
      <c r="B59" t="str">
        <f t="shared" si="0"/>
        <v>0512336362</v>
      </c>
      <c r="C59" s="57" t="str">
        <f t="shared" si="1"/>
        <v>05-123-36362</v>
      </c>
      <c r="D59" s="58" t="s">
        <v>352</v>
      </c>
      <c r="E59" s="58" t="s">
        <v>236</v>
      </c>
      <c r="F59" s="58">
        <v>1855</v>
      </c>
      <c r="G59" s="58" t="s">
        <v>237</v>
      </c>
      <c r="H59" s="59">
        <f>VLOOKUP(C59,'[1]List of Wells - Blank'!$C$4:$R$64,6,FALSE)</f>
        <v>41306</v>
      </c>
      <c r="I59" s="60" t="str">
        <f>VLOOKUP($C59,'[1]List of Wells - Blank'!$C$4:$R$64,7,FALSE)</f>
        <v>PR</v>
      </c>
      <c r="J59" s="60">
        <f>VLOOKUP($C59,'[1]List of Wells - Blank'!$C$4:$R$64,8,FALSE)</f>
        <v>1845</v>
      </c>
      <c r="K59" s="60">
        <f>VLOOKUP($C59,'[1]List of Wells - Blank'!$C$4:$R$64,9,FALSE)</f>
        <v>675</v>
      </c>
      <c r="L59" s="60" t="str">
        <f>VLOOKUP($C59,'[1]List of Wells - Blank'!$C$4:$R$64,10,FALSE)</f>
        <v>None</v>
      </c>
      <c r="M59" s="60">
        <f>VLOOKUP($C59,'[1]List of Wells - Blank'!$C$4:$R$64,11,FALSE)</f>
        <v>7084</v>
      </c>
      <c r="N59" s="60">
        <f>VLOOKUP($C59,'[1]List of Wells - Blank'!$C$4:$R$64,12,FALSE)</f>
        <v>450</v>
      </c>
      <c r="O59" s="60"/>
    </row>
    <row r="60" spans="1:15" ht="15" x14ac:dyDescent="0.25">
      <c r="A60" s="56" t="s">
        <v>353</v>
      </c>
      <c r="B60" t="str">
        <f t="shared" si="0"/>
        <v>0512314383</v>
      </c>
      <c r="C60" s="57" t="str">
        <f t="shared" si="1"/>
        <v>05-123-14383</v>
      </c>
      <c r="D60" s="58" t="s">
        <v>354</v>
      </c>
      <c r="E60" s="58" t="s">
        <v>236</v>
      </c>
      <c r="F60" s="58">
        <v>1902</v>
      </c>
      <c r="G60" s="58" t="s">
        <v>237</v>
      </c>
      <c r="H60" s="59">
        <f>VLOOKUP(C60,'[1]List of Wells - Blank'!$C$4:$R$64,6,FALSE)</f>
        <v>32749</v>
      </c>
      <c r="I60" s="60" t="str">
        <f>VLOOKUP($C60,'[1]List of Wells - Blank'!$C$4:$R$64,7,FALSE)</f>
        <v>PR</v>
      </c>
      <c r="J60" s="60">
        <f>VLOOKUP($C60,'[1]List of Wells - Blank'!$C$4:$R$64,8,FALSE)</f>
        <v>292</v>
      </c>
      <c r="K60" s="60">
        <f>VLOOKUP($C60,'[1]List of Wells - Blank'!$C$4:$R$64,9,FALSE)</f>
        <v>800</v>
      </c>
      <c r="L60" s="60" t="str">
        <f>VLOOKUP($C60,'[1]List of Wells - Blank'!$C$4:$R$64,10,FALSE)</f>
        <v>None</v>
      </c>
      <c r="M60" s="60">
        <f>VLOOKUP($C60,'[1]List of Wells - Blank'!$C$4:$R$64,11,FALSE)</f>
        <v>6958</v>
      </c>
      <c r="N60" s="60" t="str">
        <f>VLOOKUP($C60,'[1]List of Wells - Blank'!$C$4:$R$64,12,FALSE)</f>
        <v>na</v>
      </c>
      <c r="O60" s="60" t="str">
        <f>VLOOKUP($C60,'[1]List of Wells - Blank'!$C$4:$R$64,13,FALSE)</f>
        <v>Couldn't find CBL or a wellfile. Couldn't find NB top, used Powers 11-27 05-123-22240 offset for NB top</v>
      </c>
    </row>
    <row r="61" spans="1:15" ht="15" x14ac:dyDescent="0.25">
      <c r="A61" s="56" t="s">
        <v>355</v>
      </c>
      <c r="B61" t="str">
        <f t="shared" si="0"/>
        <v>0512321539</v>
      </c>
      <c r="C61" s="57" t="str">
        <f t="shared" si="1"/>
        <v>05-123-21539</v>
      </c>
      <c r="D61" s="58" t="s">
        <v>356</v>
      </c>
      <c r="E61" s="58" t="s">
        <v>236</v>
      </c>
      <c r="F61" s="58">
        <v>1922</v>
      </c>
      <c r="G61" s="58" t="s">
        <v>237</v>
      </c>
      <c r="H61" s="59">
        <f>VLOOKUP(C61,'[1]List of Wells - Blank'!$C$4:$R$64,6,FALSE)</f>
        <v>38116</v>
      </c>
      <c r="I61" s="60" t="str">
        <f>VLOOKUP($C61,'[1]List of Wells - Blank'!$C$4:$R$64,7,FALSE)</f>
        <v xml:space="preserve"> PR</v>
      </c>
      <c r="J61" s="60">
        <f>VLOOKUP($C61,'[1]List of Wells - Blank'!$C$4:$R$64,8,FALSE)</f>
        <v>928</v>
      </c>
      <c r="K61" s="60">
        <f>VLOOKUP($C61,'[1]List of Wells - Blank'!$C$4:$R$64,9,FALSE)</f>
        <v>800</v>
      </c>
      <c r="L61" s="60" t="str">
        <f>VLOOKUP($C61,'[1]List of Wells - Blank'!$C$4:$R$64,10,FALSE)</f>
        <v>None</v>
      </c>
      <c r="M61" s="60">
        <f>VLOOKUP($C61,'[1]List of Wells - Blank'!$C$4:$R$64,11,FALSE)</f>
        <v>6938.64</v>
      </c>
      <c r="N61" s="60">
        <f>VLOOKUP($C61,'[1]List of Wells - Blank'!$C$4:$R$64,12,FALSE)</f>
        <v>6938.64</v>
      </c>
      <c r="O61" s="60"/>
    </row>
    <row r="62" spans="1:15" ht="15" x14ac:dyDescent="0.25">
      <c r="A62" s="56" t="s">
        <v>357</v>
      </c>
      <c r="B62" t="str">
        <f t="shared" si="0"/>
        <v>0512335949</v>
      </c>
      <c r="C62" s="57" t="str">
        <f t="shared" si="1"/>
        <v>05-123-35949</v>
      </c>
      <c r="D62" s="58" t="s">
        <v>358</v>
      </c>
      <c r="E62" s="58" t="s">
        <v>236</v>
      </c>
      <c r="F62" s="58">
        <v>1925</v>
      </c>
      <c r="G62" s="58" t="s">
        <v>237</v>
      </c>
      <c r="H62" s="59">
        <f>VLOOKUP(C62,'[1]List of Wells - Blank'!$C$4:$R$64,6,FALSE)</f>
        <v>41311</v>
      </c>
      <c r="I62" s="60" t="str">
        <f>VLOOKUP($C62,'[1]List of Wells - Blank'!$C$4:$R$64,7,FALSE)</f>
        <v xml:space="preserve"> PA</v>
      </c>
      <c r="J62" s="60" t="str">
        <f>VLOOKUP($C62,'[1]List of Wells - Blank'!$C$4:$R$64,8,FALSE)</f>
        <v>1300</v>
      </c>
      <c r="K62" s="60" t="str">
        <f>VLOOKUP($C62,'[1]List of Wells - Blank'!$C$4:$R$64,9,FALSE)</f>
        <v>200</v>
      </c>
      <c r="L62" s="60" t="str">
        <f>VLOOKUP($C62,'[1]List of Wells - Blank'!$C$4:$R$64,10,FALSE)</f>
        <v>NO</v>
      </c>
      <c r="M62" s="60" t="str">
        <f>VLOOKUP($C62,'[1]List of Wells - Blank'!$C$4:$R$64,11,FALSE)</f>
        <v>NA</v>
      </c>
      <c r="N62" s="60" t="str">
        <f>VLOOKUP($C62,'[1]List of Wells - Blank'!$C$4:$R$64,12,FALSE)</f>
        <v>NA</v>
      </c>
      <c r="O62" s="60" t="str">
        <f>VLOOKUP($C62,'[1]List of Wells - Blank'!$C$4:$R$64,13,FALSE)</f>
        <v>Only Surface Drilled.  Surface P&amp;A'd</v>
      </c>
    </row>
    <row r="63" spans="1:15" ht="15" x14ac:dyDescent="0.25">
      <c r="A63" s="56" t="s">
        <v>359</v>
      </c>
      <c r="B63" t="str">
        <f t="shared" si="0"/>
        <v>0512307336</v>
      </c>
      <c r="C63" s="57" t="str">
        <f t="shared" si="1"/>
        <v>05-123-07336</v>
      </c>
      <c r="D63" s="58" t="s">
        <v>360</v>
      </c>
      <c r="E63" s="58" t="s">
        <v>236</v>
      </c>
      <c r="F63" s="58">
        <v>1933</v>
      </c>
      <c r="G63" s="58" t="s">
        <v>237</v>
      </c>
      <c r="H63" s="59">
        <f>VLOOKUP(C63,'[1]List of Wells - Blank'!$C$4:$R$64,6,FALSE)</f>
        <v>26149</v>
      </c>
      <c r="I63" s="60" t="str">
        <f>VLOOKUP($C63,'[1]List of Wells - Blank'!$C$4:$R$64,7,FALSE)</f>
        <v>PR</v>
      </c>
      <c r="J63" s="60">
        <f>VLOOKUP($C63,'[1]List of Wells - Blank'!$C$4:$R$64,8,FALSE)</f>
        <v>496</v>
      </c>
      <c r="K63" s="60">
        <f>VLOOKUP($C63,'[1]List of Wells - Blank'!$C$4:$R$64,9,FALSE)</f>
        <v>800</v>
      </c>
      <c r="L63" s="60" t="str">
        <f>VLOOKUP($C63,'[1]List of Wells - Blank'!$C$4:$R$64,10,FALSE)</f>
        <v>Has sqz holes at 850 and cmt from 1350 to 380</v>
      </c>
      <c r="M63" s="60">
        <f>VLOOKUP($C63,'[1]List of Wells - Blank'!$C$4:$R$64,11,FALSE)</f>
        <v>6978</v>
      </c>
      <c r="N63" s="60">
        <f>VLOOKUP($C63,'[1]List of Wells - Blank'!$C$4:$R$64,12,FALSE)</f>
        <v>6150</v>
      </c>
      <c r="O63" s="60" t="str">
        <f>VLOOKUP($C63,'[1]List of Wells - Blank'!$C$4:$R$64,13,FALSE)</f>
        <v>Has a sqz to cover CD/NB. Log in Log Delivery Solution</v>
      </c>
    </row>
    <row r="64" spans="1:15" ht="15" x14ac:dyDescent="0.25">
      <c r="A64" s="56" t="s">
        <v>361</v>
      </c>
      <c r="B64" t="str">
        <f t="shared" si="0"/>
        <v>0512323391</v>
      </c>
      <c r="C64" s="57" t="str">
        <f t="shared" si="1"/>
        <v>05-123-23391</v>
      </c>
      <c r="D64" s="58" t="s">
        <v>362</v>
      </c>
      <c r="E64" s="58" t="s">
        <v>236</v>
      </c>
      <c r="F64" s="58">
        <v>1954</v>
      </c>
      <c r="G64" s="58" t="s">
        <v>237</v>
      </c>
      <c r="H64" s="59">
        <f>VLOOKUP(C64,'[1]List of Wells - Blank'!$C$4:$R$64,6,FALSE)</f>
        <v>38750</v>
      </c>
      <c r="I64" s="60" t="str">
        <f>VLOOKUP($C64,'[1]List of Wells - Blank'!$C$4:$R$64,7,FALSE)</f>
        <v>PR</v>
      </c>
      <c r="J64" s="60">
        <f>VLOOKUP($C64,'[1]List of Wells - Blank'!$C$4:$R$64,8,FALSE)</f>
        <v>942</v>
      </c>
      <c r="K64" s="60">
        <f>VLOOKUP($C64,'[1]List of Wells - Blank'!$C$4:$R$64,9,FALSE)</f>
        <v>725</v>
      </c>
      <c r="L64" s="60" t="str">
        <f>VLOOKUP($C64,'[1]List of Wells - Blank'!$C$4:$R$64,10,FALSE)</f>
        <v>None</v>
      </c>
      <c r="M64" s="60" t="str">
        <f>VLOOKUP($C64,'[1]List of Wells - Blank'!$C$4:$R$64,11,FALSE)</f>
        <v>6846</v>
      </c>
      <c r="N64" s="60">
        <f>VLOOKUP($C64,'[1]List of Wells - Blank'!$C$4:$R$64,12,FALSE)</f>
        <v>6160</v>
      </c>
      <c r="O64" s="60" t="str">
        <f>VLOOKUP($C64,'[1]List of Wells - Blank'!$C$4:$R$64,13,FALSE)</f>
        <v>DV tool at 4860' w/ cement up to 3770</v>
      </c>
    </row>
    <row r="65" spans="3:15" x14ac:dyDescent="0.2">
      <c r="C65" s="32" t="s">
        <v>156</v>
      </c>
      <c r="D65" s="35" t="s">
        <v>157</v>
      </c>
      <c r="F65" s="35">
        <v>21</v>
      </c>
      <c r="G65" s="35" t="s">
        <v>98</v>
      </c>
      <c r="H65" s="35" t="s">
        <v>363</v>
      </c>
      <c r="I65" s="35" t="s">
        <v>229</v>
      </c>
      <c r="J65" s="35" t="s">
        <v>364</v>
      </c>
      <c r="K65" s="34" t="s">
        <v>365</v>
      </c>
      <c r="L65" s="32" t="s">
        <v>366</v>
      </c>
      <c r="M65" s="46" t="s">
        <v>367</v>
      </c>
      <c r="N65" s="35" t="s">
        <v>368</v>
      </c>
      <c r="O65" s="63"/>
    </row>
    <row r="66" spans="3:15" x14ac:dyDescent="0.2">
      <c r="C66" s="39" t="s">
        <v>369</v>
      </c>
      <c r="D66" s="40" t="s">
        <v>370</v>
      </c>
      <c r="F66" s="40">
        <v>51</v>
      </c>
      <c r="G66" s="40" t="s">
        <v>98</v>
      </c>
      <c r="H66" s="40" t="s">
        <v>371</v>
      </c>
      <c r="I66" s="40" t="s">
        <v>232</v>
      </c>
      <c r="J66" s="40" t="s">
        <v>372</v>
      </c>
      <c r="K66" s="38" t="s">
        <v>365</v>
      </c>
      <c r="L66" s="39" t="s">
        <v>373</v>
      </c>
      <c r="M66" s="47" t="s">
        <v>374</v>
      </c>
      <c r="N66" s="40" t="s">
        <v>375</v>
      </c>
      <c r="O66" s="64" t="s">
        <v>376</v>
      </c>
    </row>
    <row r="67" spans="3:15" x14ac:dyDescent="0.2">
      <c r="C67" s="32" t="s">
        <v>377</v>
      </c>
      <c r="D67" s="35" t="s">
        <v>378</v>
      </c>
      <c r="F67" s="35">
        <v>77</v>
      </c>
      <c r="G67" s="35" t="s">
        <v>98</v>
      </c>
      <c r="H67" s="35" t="s">
        <v>379</v>
      </c>
      <c r="I67" s="35" t="s">
        <v>229</v>
      </c>
      <c r="J67" s="35" t="s">
        <v>380</v>
      </c>
      <c r="K67" s="34" t="s">
        <v>365</v>
      </c>
      <c r="L67" s="32" t="s">
        <v>366</v>
      </c>
      <c r="M67" s="46" t="s">
        <v>381</v>
      </c>
      <c r="N67" s="35" t="s">
        <v>382</v>
      </c>
      <c r="O67" s="65"/>
    </row>
    <row r="68" spans="3:15" x14ac:dyDescent="0.2">
      <c r="C68" s="39" t="s">
        <v>383</v>
      </c>
      <c r="D68" s="40" t="s">
        <v>384</v>
      </c>
      <c r="F68" s="40">
        <v>103</v>
      </c>
      <c r="G68" s="40" t="s">
        <v>98</v>
      </c>
      <c r="H68" s="40" t="s">
        <v>385</v>
      </c>
      <c r="I68" s="40" t="s">
        <v>232</v>
      </c>
      <c r="J68" s="40" t="s">
        <v>386</v>
      </c>
      <c r="K68" s="38" t="s">
        <v>365</v>
      </c>
      <c r="L68" s="39" t="s">
        <v>366</v>
      </c>
      <c r="M68" s="47" t="s">
        <v>387</v>
      </c>
      <c r="N68" s="40" t="s">
        <v>387</v>
      </c>
      <c r="O68" s="64" t="s">
        <v>388</v>
      </c>
    </row>
    <row r="69" spans="3:15" x14ac:dyDescent="0.2">
      <c r="C69" s="32" t="s">
        <v>193</v>
      </c>
      <c r="D69" s="35" t="s">
        <v>194</v>
      </c>
      <c r="F69" s="35">
        <v>171</v>
      </c>
      <c r="G69" s="35" t="s">
        <v>98</v>
      </c>
      <c r="H69" s="35" t="s">
        <v>389</v>
      </c>
      <c r="I69" s="35" t="s">
        <v>229</v>
      </c>
      <c r="J69" s="35" t="s">
        <v>390</v>
      </c>
      <c r="K69" s="34" t="s">
        <v>365</v>
      </c>
      <c r="L69" s="32" t="s">
        <v>366</v>
      </c>
      <c r="M69" s="46" t="s">
        <v>391</v>
      </c>
      <c r="N69" s="35" t="s">
        <v>392</v>
      </c>
      <c r="O69" s="65"/>
    </row>
    <row r="70" spans="3:15" x14ac:dyDescent="0.2">
      <c r="C70" s="39" t="s">
        <v>393</v>
      </c>
      <c r="D70" s="40" t="s">
        <v>394</v>
      </c>
      <c r="F70" s="40">
        <v>196</v>
      </c>
      <c r="G70" s="40" t="s">
        <v>98</v>
      </c>
      <c r="H70" s="40" t="s">
        <v>395</v>
      </c>
      <c r="I70" s="40" t="s">
        <v>229</v>
      </c>
      <c r="J70" s="40" t="s">
        <v>396</v>
      </c>
      <c r="K70" s="40" t="s">
        <v>365</v>
      </c>
      <c r="L70" s="47" t="s">
        <v>366</v>
      </c>
      <c r="M70" s="47" t="s">
        <v>367</v>
      </c>
      <c r="N70" s="40" t="s">
        <v>397</v>
      </c>
      <c r="O70" s="64"/>
    </row>
    <row r="71" spans="3:15" x14ac:dyDescent="0.2">
      <c r="C71" s="32" t="s">
        <v>398</v>
      </c>
      <c r="D71" s="35" t="s">
        <v>399</v>
      </c>
      <c r="F71" s="35">
        <v>215</v>
      </c>
      <c r="G71" s="35" t="s">
        <v>98</v>
      </c>
      <c r="H71" s="35" t="s">
        <v>400</v>
      </c>
      <c r="I71" s="35" t="s">
        <v>229</v>
      </c>
      <c r="J71" s="35" t="s">
        <v>401</v>
      </c>
      <c r="K71" s="35" t="s">
        <v>365</v>
      </c>
      <c r="L71" s="46" t="s">
        <v>366</v>
      </c>
      <c r="M71" s="46" t="s">
        <v>402</v>
      </c>
      <c r="N71" s="35" t="s">
        <v>403</v>
      </c>
      <c r="O71" s="65"/>
    </row>
    <row r="72" spans="3:15" x14ac:dyDescent="0.2">
      <c r="C72" s="39" t="s">
        <v>404</v>
      </c>
      <c r="D72" s="40" t="s">
        <v>405</v>
      </c>
      <c r="F72" s="40">
        <v>265</v>
      </c>
      <c r="G72" s="40" t="s">
        <v>98</v>
      </c>
      <c r="H72" s="40" t="s">
        <v>406</v>
      </c>
      <c r="I72" s="40" t="s">
        <v>229</v>
      </c>
      <c r="J72" s="40" t="s">
        <v>407</v>
      </c>
      <c r="K72" s="40" t="s">
        <v>365</v>
      </c>
      <c r="L72" s="47" t="s">
        <v>366</v>
      </c>
      <c r="M72" s="47" t="s">
        <v>408</v>
      </c>
      <c r="N72" s="40" t="s">
        <v>409</v>
      </c>
      <c r="O72" s="64"/>
    </row>
    <row r="73" spans="3:15" x14ac:dyDescent="0.2">
      <c r="C73" s="32" t="s">
        <v>173</v>
      </c>
      <c r="D73" s="35" t="s">
        <v>174</v>
      </c>
      <c r="F73" s="35">
        <v>278</v>
      </c>
      <c r="G73" s="35" t="s">
        <v>98</v>
      </c>
      <c r="H73" s="35" t="s">
        <v>387</v>
      </c>
      <c r="I73" s="35" t="s">
        <v>230</v>
      </c>
      <c r="J73" s="35" t="s">
        <v>387</v>
      </c>
      <c r="K73" s="35" t="s">
        <v>387</v>
      </c>
      <c r="L73" s="46" t="s">
        <v>387</v>
      </c>
      <c r="M73" s="46" t="s">
        <v>387</v>
      </c>
      <c r="N73" s="35" t="s">
        <v>387</v>
      </c>
      <c r="O73" s="65" t="s">
        <v>410</v>
      </c>
    </row>
    <row r="74" spans="3:15" x14ac:dyDescent="0.2">
      <c r="C74" s="39" t="s">
        <v>177</v>
      </c>
      <c r="D74" s="40" t="s">
        <v>178</v>
      </c>
      <c r="F74" s="40">
        <v>283</v>
      </c>
      <c r="G74" s="40" t="s">
        <v>98</v>
      </c>
      <c r="H74" s="40" t="s">
        <v>387</v>
      </c>
      <c r="I74" s="40" t="s">
        <v>230</v>
      </c>
      <c r="J74" s="40" t="s">
        <v>387</v>
      </c>
      <c r="K74" s="40" t="s">
        <v>387</v>
      </c>
      <c r="L74" s="47" t="s">
        <v>387</v>
      </c>
      <c r="M74" s="47" t="s">
        <v>387</v>
      </c>
      <c r="N74" s="40" t="s">
        <v>387</v>
      </c>
      <c r="O74" s="64" t="s">
        <v>410</v>
      </c>
    </row>
    <row r="75" spans="3:15" x14ac:dyDescent="0.2">
      <c r="C75" s="32" t="s">
        <v>179</v>
      </c>
      <c r="D75" s="35" t="s">
        <v>180</v>
      </c>
      <c r="F75" s="35">
        <v>288</v>
      </c>
      <c r="G75" s="35" t="s">
        <v>98</v>
      </c>
      <c r="H75" s="35" t="s">
        <v>387</v>
      </c>
      <c r="I75" s="35" t="s">
        <v>230</v>
      </c>
      <c r="J75" s="35" t="s">
        <v>387</v>
      </c>
      <c r="K75" s="35" t="s">
        <v>387</v>
      </c>
      <c r="L75" s="46" t="s">
        <v>387</v>
      </c>
      <c r="M75" s="46" t="s">
        <v>387</v>
      </c>
      <c r="N75" s="35" t="s">
        <v>387</v>
      </c>
      <c r="O75" s="65" t="s">
        <v>410</v>
      </c>
    </row>
    <row r="76" spans="3:15" x14ac:dyDescent="0.2">
      <c r="C76" s="39" t="s">
        <v>181</v>
      </c>
      <c r="D76" s="40" t="s">
        <v>182</v>
      </c>
      <c r="F76" s="40">
        <v>296</v>
      </c>
      <c r="G76" s="40" t="s">
        <v>98</v>
      </c>
      <c r="H76" s="40" t="s">
        <v>387</v>
      </c>
      <c r="I76" s="40" t="s">
        <v>230</v>
      </c>
      <c r="J76" s="40" t="s">
        <v>387</v>
      </c>
      <c r="K76" s="40" t="s">
        <v>387</v>
      </c>
      <c r="L76" s="47" t="s">
        <v>387</v>
      </c>
      <c r="M76" s="47" t="s">
        <v>387</v>
      </c>
      <c r="N76" s="40" t="s">
        <v>387</v>
      </c>
      <c r="O76" s="64" t="s">
        <v>410</v>
      </c>
    </row>
    <row r="77" spans="3:15" x14ac:dyDescent="0.2">
      <c r="C77" s="32" t="s">
        <v>183</v>
      </c>
      <c r="D77" s="35" t="s">
        <v>184</v>
      </c>
      <c r="F77" s="35">
        <v>302</v>
      </c>
      <c r="G77" s="35" t="s">
        <v>98</v>
      </c>
      <c r="H77" s="35" t="s">
        <v>387</v>
      </c>
      <c r="I77" s="35" t="s">
        <v>230</v>
      </c>
      <c r="J77" s="35" t="s">
        <v>387</v>
      </c>
      <c r="K77" s="35" t="s">
        <v>387</v>
      </c>
      <c r="L77" s="46" t="s">
        <v>387</v>
      </c>
      <c r="M77" s="46" t="s">
        <v>387</v>
      </c>
      <c r="N77" s="35" t="s">
        <v>387</v>
      </c>
      <c r="O77" s="65" t="s">
        <v>410</v>
      </c>
    </row>
    <row r="78" spans="3:15" x14ac:dyDescent="0.2">
      <c r="C78" s="39" t="s">
        <v>187</v>
      </c>
      <c r="D78" s="40" t="s">
        <v>188</v>
      </c>
      <c r="F78" s="40">
        <v>311</v>
      </c>
      <c r="G78" s="40" t="s">
        <v>98</v>
      </c>
      <c r="H78" s="40" t="s">
        <v>387</v>
      </c>
      <c r="I78" s="40" t="s">
        <v>230</v>
      </c>
      <c r="J78" s="40" t="s">
        <v>387</v>
      </c>
      <c r="K78" s="40" t="s">
        <v>387</v>
      </c>
      <c r="L78" s="47" t="s">
        <v>387</v>
      </c>
      <c r="M78" s="47" t="s">
        <v>387</v>
      </c>
      <c r="N78" s="40" t="s">
        <v>387</v>
      </c>
      <c r="O78" s="64" t="s">
        <v>410</v>
      </c>
    </row>
    <row r="79" spans="3:15" x14ac:dyDescent="0.2">
      <c r="C79" s="32" t="s">
        <v>191</v>
      </c>
      <c r="D79" s="35" t="s">
        <v>192</v>
      </c>
      <c r="F79" s="35">
        <v>320</v>
      </c>
      <c r="G79" s="35" t="s">
        <v>98</v>
      </c>
      <c r="H79" s="35" t="s">
        <v>387</v>
      </c>
      <c r="I79" s="35" t="s">
        <v>230</v>
      </c>
      <c r="J79" s="35" t="s">
        <v>387</v>
      </c>
      <c r="K79" s="35" t="s">
        <v>387</v>
      </c>
      <c r="L79" s="46" t="s">
        <v>387</v>
      </c>
      <c r="M79" s="46" t="s">
        <v>387</v>
      </c>
      <c r="N79" s="35" t="s">
        <v>387</v>
      </c>
      <c r="O79" s="65" t="s">
        <v>410</v>
      </c>
    </row>
    <row r="80" spans="3:15" x14ac:dyDescent="0.2">
      <c r="C80" s="39" t="s">
        <v>411</v>
      </c>
      <c r="D80" s="40" t="s">
        <v>412</v>
      </c>
      <c r="F80" s="40">
        <v>389</v>
      </c>
      <c r="G80" s="40" t="s">
        <v>98</v>
      </c>
      <c r="H80" s="40" t="s">
        <v>413</v>
      </c>
      <c r="I80" s="40" t="s">
        <v>229</v>
      </c>
      <c r="J80" s="40" t="s">
        <v>414</v>
      </c>
      <c r="K80" s="40" t="s">
        <v>415</v>
      </c>
      <c r="L80" s="47" t="s">
        <v>366</v>
      </c>
      <c r="M80" s="47" t="s">
        <v>416</v>
      </c>
      <c r="N80" s="40" t="s">
        <v>417</v>
      </c>
      <c r="O80" s="64"/>
    </row>
    <row r="81" spans="3:15" x14ac:dyDescent="0.2">
      <c r="C81" s="32" t="s">
        <v>418</v>
      </c>
      <c r="D81" s="35" t="s">
        <v>419</v>
      </c>
      <c r="F81" s="35">
        <v>419</v>
      </c>
      <c r="G81" s="35" t="s">
        <v>98</v>
      </c>
      <c r="H81" s="35" t="s">
        <v>420</v>
      </c>
      <c r="I81" s="35" t="s">
        <v>229</v>
      </c>
      <c r="J81" s="35" t="s">
        <v>421</v>
      </c>
      <c r="K81" s="35" t="s">
        <v>415</v>
      </c>
      <c r="L81" s="46" t="s">
        <v>366</v>
      </c>
      <c r="M81" s="46" t="s">
        <v>422</v>
      </c>
      <c r="N81" s="35" t="s">
        <v>423</v>
      </c>
      <c r="O81" s="65"/>
    </row>
    <row r="82" spans="3:15" x14ac:dyDescent="0.2">
      <c r="C82" s="39" t="s">
        <v>424</v>
      </c>
      <c r="D82" s="40" t="s">
        <v>425</v>
      </c>
      <c r="F82" s="40">
        <v>439</v>
      </c>
      <c r="G82" s="40" t="s">
        <v>98</v>
      </c>
      <c r="H82" s="40" t="s">
        <v>426</v>
      </c>
      <c r="I82" s="40" t="s">
        <v>229</v>
      </c>
      <c r="J82" s="40" t="s">
        <v>427</v>
      </c>
      <c r="K82" s="40" t="s">
        <v>365</v>
      </c>
      <c r="L82" s="47" t="s">
        <v>366</v>
      </c>
      <c r="M82" s="47" t="s">
        <v>428</v>
      </c>
      <c r="N82" s="40" t="s">
        <v>429</v>
      </c>
      <c r="O82" s="64"/>
    </row>
    <row r="83" spans="3:15" x14ac:dyDescent="0.2">
      <c r="C83" s="32" t="s">
        <v>159</v>
      </c>
      <c r="D83" s="35" t="s">
        <v>160</v>
      </c>
      <c r="F83" s="35">
        <v>499</v>
      </c>
      <c r="G83" s="35" t="s">
        <v>98</v>
      </c>
      <c r="H83" s="35" t="s">
        <v>430</v>
      </c>
      <c r="I83" s="35" t="s">
        <v>3</v>
      </c>
      <c r="J83" s="35" t="s">
        <v>431</v>
      </c>
      <c r="K83" s="35" t="s">
        <v>415</v>
      </c>
      <c r="L83" s="46" t="s">
        <v>366</v>
      </c>
      <c r="M83" s="46" t="s">
        <v>432</v>
      </c>
      <c r="N83" s="35" t="s">
        <v>433</v>
      </c>
      <c r="O83" s="65"/>
    </row>
    <row r="84" spans="3:15" x14ac:dyDescent="0.2">
      <c r="C84" s="39" t="s">
        <v>434</v>
      </c>
      <c r="D84" s="40" t="s">
        <v>435</v>
      </c>
      <c r="F84" s="40">
        <v>552</v>
      </c>
      <c r="G84" s="40" t="s">
        <v>98</v>
      </c>
      <c r="H84" s="40" t="s">
        <v>436</v>
      </c>
      <c r="I84" s="40" t="s">
        <v>229</v>
      </c>
      <c r="J84" s="40" t="s">
        <v>3</v>
      </c>
      <c r="K84" s="40" t="s">
        <v>365</v>
      </c>
      <c r="L84" s="47" t="s">
        <v>437</v>
      </c>
      <c r="M84" s="47" t="s">
        <v>438</v>
      </c>
      <c r="N84" s="40" t="s">
        <v>439</v>
      </c>
      <c r="O84" s="64"/>
    </row>
    <row r="85" spans="3:15" x14ac:dyDescent="0.2">
      <c r="C85" s="32" t="s">
        <v>219</v>
      </c>
      <c r="D85" s="35" t="s">
        <v>220</v>
      </c>
      <c r="F85" s="35">
        <v>564</v>
      </c>
      <c r="G85" s="35" t="s">
        <v>98</v>
      </c>
      <c r="H85" s="35" t="s">
        <v>440</v>
      </c>
      <c r="I85" s="35" t="s">
        <v>229</v>
      </c>
      <c r="J85" s="35" t="s">
        <v>386</v>
      </c>
      <c r="K85" s="35" t="s">
        <v>365</v>
      </c>
      <c r="L85" s="46" t="s">
        <v>366</v>
      </c>
      <c r="M85" s="46" t="s">
        <v>441</v>
      </c>
      <c r="N85" s="35" t="s">
        <v>442</v>
      </c>
      <c r="O85" s="65"/>
    </row>
    <row r="86" spans="3:15" x14ac:dyDescent="0.2">
      <c r="C86" s="39" t="s">
        <v>443</v>
      </c>
      <c r="D86" s="40" t="s">
        <v>444</v>
      </c>
      <c r="F86" s="40">
        <v>577</v>
      </c>
      <c r="G86" s="40" t="s">
        <v>98</v>
      </c>
      <c r="H86" s="40" t="s">
        <v>445</v>
      </c>
      <c r="I86" s="40" t="s">
        <v>229</v>
      </c>
      <c r="J86" s="40" t="s">
        <v>386</v>
      </c>
      <c r="K86" s="40" t="s">
        <v>365</v>
      </c>
      <c r="L86" s="47" t="s">
        <v>366</v>
      </c>
      <c r="M86" s="47" t="s">
        <v>446</v>
      </c>
      <c r="N86" s="40" t="s">
        <v>447</v>
      </c>
      <c r="O86" s="64"/>
    </row>
    <row r="87" spans="3:15" x14ac:dyDescent="0.2">
      <c r="C87" s="32" t="s">
        <v>199</v>
      </c>
      <c r="D87" s="35" t="s">
        <v>200</v>
      </c>
      <c r="F87" s="35">
        <v>616</v>
      </c>
      <c r="G87" s="35" t="s">
        <v>98</v>
      </c>
      <c r="H87" s="35" t="s">
        <v>448</v>
      </c>
      <c r="I87" s="35" t="s">
        <v>229</v>
      </c>
      <c r="J87" s="35" t="s">
        <v>449</v>
      </c>
      <c r="K87" s="35" t="s">
        <v>365</v>
      </c>
      <c r="L87" s="46" t="s">
        <v>366</v>
      </c>
      <c r="M87" s="46" t="s">
        <v>450</v>
      </c>
      <c r="N87" s="35" t="s">
        <v>451</v>
      </c>
      <c r="O87" s="65"/>
    </row>
    <row r="88" spans="3:15" x14ac:dyDescent="0.2">
      <c r="C88" s="39" t="s">
        <v>109</v>
      </c>
      <c r="D88" s="40" t="s">
        <v>110</v>
      </c>
      <c r="F88" s="40">
        <v>707</v>
      </c>
      <c r="G88" s="40" t="s">
        <v>98</v>
      </c>
      <c r="H88" s="40" t="s">
        <v>452</v>
      </c>
      <c r="I88" s="40" t="s">
        <v>229</v>
      </c>
      <c r="J88" s="40" t="s">
        <v>453</v>
      </c>
      <c r="K88" s="40" t="s">
        <v>365</v>
      </c>
      <c r="L88" s="47" t="s">
        <v>366</v>
      </c>
      <c r="M88" s="47" t="s">
        <v>454</v>
      </c>
      <c r="N88" s="40" t="s">
        <v>455</v>
      </c>
      <c r="O88" s="64"/>
    </row>
    <row r="89" spans="3:15" x14ac:dyDescent="0.2">
      <c r="C89" s="32" t="s">
        <v>117</v>
      </c>
      <c r="D89" s="35" t="s">
        <v>118</v>
      </c>
      <c r="F89" s="35">
        <v>738</v>
      </c>
      <c r="G89" s="35" t="s">
        <v>98</v>
      </c>
      <c r="H89" s="35" t="s">
        <v>456</v>
      </c>
      <c r="I89" s="35" t="s">
        <v>3</v>
      </c>
      <c r="J89" s="35" t="s">
        <v>457</v>
      </c>
      <c r="K89" s="35" t="s">
        <v>458</v>
      </c>
      <c r="L89" s="46" t="s">
        <v>366</v>
      </c>
      <c r="M89" s="46" t="s">
        <v>459</v>
      </c>
      <c r="N89" s="35" t="s">
        <v>460</v>
      </c>
      <c r="O89" s="65"/>
    </row>
    <row r="90" spans="3:15" x14ac:dyDescent="0.2">
      <c r="C90" s="39" t="s">
        <v>461</v>
      </c>
      <c r="D90" s="40" t="s">
        <v>462</v>
      </c>
      <c r="F90" s="40">
        <v>754</v>
      </c>
      <c r="G90" s="40" t="s">
        <v>98</v>
      </c>
      <c r="H90" s="40" t="s">
        <v>463</v>
      </c>
      <c r="I90" s="40" t="s">
        <v>3</v>
      </c>
      <c r="J90" s="40" t="s">
        <v>464</v>
      </c>
      <c r="K90" s="40" t="s">
        <v>465</v>
      </c>
      <c r="L90" s="47" t="s">
        <v>366</v>
      </c>
      <c r="M90" s="47" t="s">
        <v>466</v>
      </c>
      <c r="N90" s="40" t="s">
        <v>467</v>
      </c>
      <c r="O90" s="64"/>
    </row>
    <row r="91" spans="3:15" x14ac:dyDescent="0.2">
      <c r="C91" s="32" t="s">
        <v>119</v>
      </c>
      <c r="D91" s="35" t="s">
        <v>120</v>
      </c>
      <c r="F91" s="35">
        <v>800</v>
      </c>
      <c r="G91" s="35" t="s">
        <v>98</v>
      </c>
      <c r="H91" s="35" t="s">
        <v>468</v>
      </c>
      <c r="I91" s="35" t="s">
        <v>229</v>
      </c>
      <c r="J91" s="35" t="s">
        <v>469</v>
      </c>
      <c r="K91" s="35" t="s">
        <v>365</v>
      </c>
      <c r="L91" s="46" t="s">
        <v>366</v>
      </c>
      <c r="M91" s="46" t="s">
        <v>470</v>
      </c>
      <c r="N91" s="35" t="s">
        <v>471</v>
      </c>
      <c r="O91" s="65"/>
    </row>
    <row r="92" spans="3:15" x14ac:dyDescent="0.2">
      <c r="C92" s="39" t="s">
        <v>103</v>
      </c>
      <c r="D92" s="40" t="s">
        <v>104</v>
      </c>
      <c r="F92" s="40">
        <v>831</v>
      </c>
      <c r="G92" s="40" t="s">
        <v>98</v>
      </c>
      <c r="H92" s="40" t="s">
        <v>472</v>
      </c>
      <c r="I92" s="40" t="s">
        <v>229</v>
      </c>
      <c r="J92" s="40" t="s">
        <v>469</v>
      </c>
      <c r="K92" s="40" t="s">
        <v>365</v>
      </c>
      <c r="L92" s="47" t="s">
        <v>366</v>
      </c>
      <c r="M92" s="47" t="s">
        <v>473</v>
      </c>
      <c r="N92" s="40" t="s">
        <v>386</v>
      </c>
      <c r="O92" s="64"/>
    </row>
    <row r="93" spans="3:15" x14ac:dyDescent="0.2">
      <c r="C93" s="32" t="s">
        <v>474</v>
      </c>
      <c r="D93" s="35" t="s">
        <v>475</v>
      </c>
      <c r="F93" s="35">
        <v>861</v>
      </c>
      <c r="G93" s="35" t="s">
        <v>98</v>
      </c>
      <c r="H93" s="35" t="s">
        <v>476</v>
      </c>
      <c r="I93" s="35" t="s">
        <v>3</v>
      </c>
      <c r="J93" s="35" t="s">
        <v>477</v>
      </c>
      <c r="K93" s="35" t="s">
        <v>478</v>
      </c>
      <c r="L93" s="46" t="s">
        <v>366</v>
      </c>
      <c r="M93" s="46" t="s">
        <v>479</v>
      </c>
      <c r="N93" s="35" t="s">
        <v>480</v>
      </c>
      <c r="O93" s="65"/>
    </row>
    <row r="94" spans="3:15" x14ac:dyDescent="0.2">
      <c r="C94" s="39" t="s">
        <v>161</v>
      </c>
      <c r="D94" s="40" t="s">
        <v>162</v>
      </c>
      <c r="F94" s="40">
        <v>913</v>
      </c>
      <c r="G94" s="40" t="s">
        <v>98</v>
      </c>
      <c r="H94" s="40" t="s">
        <v>481</v>
      </c>
      <c r="I94" s="40" t="s">
        <v>231</v>
      </c>
      <c r="J94" s="40" t="s">
        <v>482</v>
      </c>
      <c r="K94" s="40" t="s">
        <v>483</v>
      </c>
      <c r="L94" s="47" t="s">
        <v>387</v>
      </c>
      <c r="M94" s="47" t="s">
        <v>387</v>
      </c>
      <c r="N94" s="40" t="s">
        <v>387</v>
      </c>
      <c r="O94" s="64" t="s">
        <v>388</v>
      </c>
    </row>
    <row r="95" spans="3:15" x14ac:dyDescent="0.2">
      <c r="C95" s="32" t="s">
        <v>227</v>
      </c>
      <c r="D95" s="35" t="s">
        <v>228</v>
      </c>
      <c r="F95" s="35">
        <v>951</v>
      </c>
      <c r="G95" s="35" t="s">
        <v>98</v>
      </c>
      <c r="H95" s="35" t="s">
        <v>484</v>
      </c>
      <c r="I95" s="35" t="s">
        <v>3</v>
      </c>
      <c r="J95" s="35" t="s">
        <v>485</v>
      </c>
      <c r="K95" s="35" t="s">
        <v>486</v>
      </c>
      <c r="L95" s="46" t="s">
        <v>366</v>
      </c>
      <c r="M95" s="46" t="s">
        <v>487</v>
      </c>
      <c r="N95" s="35" t="s">
        <v>488</v>
      </c>
      <c r="O95" s="65"/>
    </row>
    <row r="96" spans="3:15" x14ac:dyDescent="0.2">
      <c r="C96" s="39" t="s">
        <v>171</v>
      </c>
      <c r="D96" s="40" t="s">
        <v>172</v>
      </c>
      <c r="F96" s="40">
        <v>956</v>
      </c>
      <c r="G96" s="40" t="s">
        <v>98</v>
      </c>
      <c r="H96" s="40" t="s">
        <v>489</v>
      </c>
      <c r="I96" s="40" t="s">
        <v>229</v>
      </c>
      <c r="J96" s="40" t="s">
        <v>490</v>
      </c>
      <c r="K96" s="40" t="s">
        <v>483</v>
      </c>
      <c r="L96" s="47" t="s">
        <v>366</v>
      </c>
      <c r="M96" s="47" t="s">
        <v>491</v>
      </c>
      <c r="N96" s="40" t="s">
        <v>492</v>
      </c>
      <c r="O96" s="64"/>
    </row>
    <row r="97" spans="3:15" x14ac:dyDescent="0.2">
      <c r="C97" s="32" t="s">
        <v>128</v>
      </c>
      <c r="D97" s="35" t="s">
        <v>129</v>
      </c>
      <c r="F97" s="35">
        <v>964</v>
      </c>
      <c r="G97" s="35" t="s">
        <v>98</v>
      </c>
      <c r="H97" s="35" t="s">
        <v>493</v>
      </c>
      <c r="I97" s="35" t="s">
        <v>229</v>
      </c>
      <c r="J97" s="35" t="s">
        <v>494</v>
      </c>
      <c r="K97" s="35" t="s">
        <v>365</v>
      </c>
      <c r="L97" s="46" t="s">
        <v>366</v>
      </c>
      <c r="M97" s="46" t="s">
        <v>495</v>
      </c>
      <c r="N97" s="35" t="s">
        <v>496</v>
      </c>
      <c r="O97" s="65"/>
    </row>
    <row r="98" spans="3:15" x14ac:dyDescent="0.2">
      <c r="C98" s="39" t="s">
        <v>185</v>
      </c>
      <c r="D98" s="40" t="s">
        <v>186</v>
      </c>
      <c r="F98" s="40">
        <v>1116</v>
      </c>
      <c r="G98" s="40" t="s">
        <v>98</v>
      </c>
      <c r="H98" s="40" t="s">
        <v>497</v>
      </c>
      <c r="I98" s="40" t="s">
        <v>3</v>
      </c>
      <c r="J98" s="40" t="s">
        <v>498</v>
      </c>
      <c r="K98" s="40" t="s">
        <v>486</v>
      </c>
      <c r="L98" s="47" t="s">
        <v>366</v>
      </c>
      <c r="M98" s="47" t="s">
        <v>422</v>
      </c>
      <c r="N98" s="40" t="s">
        <v>499</v>
      </c>
      <c r="O98" s="64"/>
    </row>
    <row r="99" spans="3:15" x14ac:dyDescent="0.2">
      <c r="C99" s="32" t="s">
        <v>500</v>
      </c>
      <c r="D99" s="35" t="s">
        <v>501</v>
      </c>
      <c r="F99" s="35">
        <v>1126</v>
      </c>
      <c r="G99" s="35" t="s">
        <v>98</v>
      </c>
      <c r="H99" s="35" t="s">
        <v>502</v>
      </c>
      <c r="I99" s="35" t="s">
        <v>3</v>
      </c>
      <c r="J99" s="35" t="s">
        <v>503</v>
      </c>
      <c r="K99" s="35" t="s">
        <v>465</v>
      </c>
      <c r="L99" s="46" t="s">
        <v>366</v>
      </c>
      <c r="M99" s="46" t="s">
        <v>454</v>
      </c>
      <c r="N99" s="35" t="s">
        <v>504</v>
      </c>
      <c r="O99" s="65"/>
    </row>
    <row r="100" spans="3:15" x14ac:dyDescent="0.2">
      <c r="C100" s="39" t="s">
        <v>505</v>
      </c>
      <c r="D100" s="40" t="s">
        <v>506</v>
      </c>
      <c r="F100" s="40">
        <v>1186</v>
      </c>
      <c r="G100" s="40" t="s">
        <v>98</v>
      </c>
      <c r="H100" s="40" t="s">
        <v>507</v>
      </c>
      <c r="I100" s="40" t="s">
        <v>232</v>
      </c>
      <c r="J100" s="40" t="s">
        <v>508</v>
      </c>
      <c r="K100" s="40" t="s">
        <v>415</v>
      </c>
      <c r="L100" s="47" t="s">
        <v>366</v>
      </c>
      <c r="M100" s="47" t="s">
        <v>509</v>
      </c>
      <c r="N100" s="40" t="s">
        <v>423</v>
      </c>
      <c r="O100" s="64" t="s">
        <v>376</v>
      </c>
    </row>
    <row r="101" spans="3:15" x14ac:dyDescent="0.2">
      <c r="C101" s="32" t="s">
        <v>510</v>
      </c>
      <c r="D101" s="35" t="s">
        <v>511</v>
      </c>
      <c r="F101" s="35">
        <v>1205</v>
      </c>
      <c r="G101" s="35" t="s">
        <v>98</v>
      </c>
      <c r="H101" s="35" t="s">
        <v>512</v>
      </c>
      <c r="I101" s="35" t="s">
        <v>229</v>
      </c>
      <c r="J101" s="35" t="s">
        <v>427</v>
      </c>
      <c r="K101" s="35" t="s">
        <v>415</v>
      </c>
      <c r="L101" s="46" t="s">
        <v>366</v>
      </c>
      <c r="M101" s="46" t="s">
        <v>446</v>
      </c>
      <c r="N101" s="35" t="s">
        <v>513</v>
      </c>
      <c r="O101" s="65"/>
    </row>
    <row r="102" spans="3:15" x14ac:dyDescent="0.2">
      <c r="C102" s="39" t="s">
        <v>123</v>
      </c>
      <c r="D102" s="40" t="s">
        <v>124</v>
      </c>
      <c r="F102" s="40">
        <v>1210</v>
      </c>
      <c r="G102" s="40" t="s">
        <v>98</v>
      </c>
      <c r="H102" s="40" t="s">
        <v>514</v>
      </c>
      <c r="I102" s="40" t="s">
        <v>229</v>
      </c>
      <c r="J102" s="40" t="s">
        <v>515</v>
      </c>
      <c r="K102" s="40" t="s">
        <v>516</v>
      </c>
      <c r="L102" s="47" t="s">
        <v>517</v>
      </c>
      <c r="M102" s="47" t="s">
        <v>518</v>
      </c>
      <c r="N102" s="40" t="s">
        <v>519</v>
      </c>
      <c r="O102" s="64"/>
    </row>
    <row r="103" spans="3:15" x14ac:dyDescent="0.2">
      <c r="C103" s="32" t="s">
        <v>167</v>
      </c>
      <c r="D103" s="35" t="s">
        <v>168</v>
      </c>
      <c r="F103" s="35">
        <v>1222</v>
      </c>
      <c r="G103" s="35" t="s">
        <v>98</v>
      </c>
      <c r="H103" s="35" t="s">
        <v>520</v>
      </c>
      <c r="I103" s="35" t="s">
        <v>229</v>
      </c>
      <c r="J103" s="35" t="s">
        <v>521</v>
      </c>
      <c r="K103" s="35" t="s">
        <v>483</v>
      </c>
      <c r="L103" s="46" t="s">
        <v>366</v>
      </c>
      <c r="M103" s="46" t="s">
        <v>522</v>
      </c>
      <c r="N103" s="35" t="s">
        <v>523</v>
      </c>
      <c r="O103" s="65"/>
    </row>
    <row r="104" spans="3:15" x14ac:dyDescent="0.2">
      <c r="C104" s="39" t="s">
        <v>524</v>
      </c>
      <c r="D104" s="40" t="s">
        <v>525</v>
      </c>
      <c r="F104" s="40">
        <v>1277</v>
      </c>
      <c r="G104" s="40" t="s">
        <v>98</v>
      </c>
      <c r="H104" s="40" t="s">
        <v>526</v>
      </c>
      <c r="I104" s="40" t="s">
        <v>229</v>
      </c>
      <c r="J104" s="40" t="s">
        <v>527</v>
      </c>
      <c r="K104" s="40" t="s">
        <v>415</v>
      </c>
      <c r="L104" s="47" t="s">
        <v>528</v>
      </c>
      <c r="M104" s="47" t="s">
        <v>367</v>
      </c>
      <c r="N104" s="40" t="s">
        <v>529</v>
      </c>
      <c r="O104" s="64"/>
    </row>
    <row r="105" spans="3:15" x14ac:dyDescent="0.2">
      <c r="C105" s="32" t="s">
        <v>154</v>
      </c>
      <c r="D105" s="35" t="s">
        <v>155</v>
      </c>
      <c r="F105" s="35">
        <v>1316</v>
      </c>
      <c r="G105" s="35" t="s">
        <v>98</v>
      </c>
      <c r="H105" s="35" t="s">
        <v>530</v>
      </c>
      <c r="I105" s="35" t="s">
        <v>229</v>
      </c>
      <c r="J105" s="35" t="s">
        <v>531</v>
      </c>
      <c r="K105" s="35" t="s">
        <v>486</v>
      </c>
      <c r="L105" s="46" t="s">
        <v>366</v>
      </c>
      <c r="M105" s="46" t="s">
        <v>532</v>
      </c>
      <c r="N105" s="35" t="s">
        <v>533</v>
      </c>
      <c r="O105" s="65"/>
    </row>
    <row r="106" spans="3:15" x14ac:dyDescent="0.2">
      <c r="C106" s="39" t="s">
        <v>205</v>
      </c>
      <c r="D106" s="40" t="s">
        <v>206</v>
      </c>
      <c r="F106" s="40">
        <v>1329</v>
      </c>
      <c r="G106" s="40" t="s">
        <v>98</v>
      </c>
      <c r="H106" s="40" t="s">
        <v>489</v>
      </c>
      <c r="I106" s="40" t="s">
        <v>229</v>
      </c>
      <c r="J106" s="40" t="s">
        <v>534</v>
      </c>
      <c r="K106" s="40" t="s">
        <v>483</v>
      </c>
      <c r="L106" s="47" t="s">
        <v>366</v>
      </c>
      <c r="M106" s="47" t="s">
        <v>535</v>
      </c>
      <c r="N106" s="40" t="s">
        <v>536</v>
      </c>
      <c r="O106" s="64"/>
    </row>
    <row r="107" spans="3:15" x14ac:dyDescent="0.2">
      <c r="C107" s="32" t="s">
        <v>537</v>
      </c>
      <c r="D107" s="35" t="s">
        <v>538</v>
      </c>
      <c r="F107" s="35">
        <v>1359</v>
      </c>
      <c r="G107" s="35" t="s">
        <v>98</v>
      </c>
      <c r="H107" s="35" t="s">
        <v>539</v>
      </c>
      <c r="I107" s="35" t="s">
        <v>229</v>
      </c>
      <c r="J107" s="35" t="s">
        <v>540</v>
      </c>
      <c r="K107" s="35" t="s">
        <v>415</v>
      </c>
      <c r="L107" s="46" t="s">
        <v>366</v>
      </c>
      <c r="M107" s="46" t="s">
        <v>541</v>
      </c>
      <c r="N107" s="35" t="s">
        <v>542</v>
      </c>
      <c r="O107" s="65"/>
    </row>
    <row r="108" spans="3:15" x14ac:dyDescent="0.2">
      <c r="C108" s="39" t="s">
        <v>543</v>
      </c>
      <c r="D108" s="40" t="s">
        <v>544</v>
      </c>
      <c r="F108" s="40">
        <v>1365</v>
      </c>
      <c r="G108" s="40" t="s">
        <v>98</v>
      </c>
      <c r="H108" s="40" t="s">
        <v>545</v>
      </c>
      <c r="I108" s="40" t="s">
        <v>229</v>
      </c>
      <c r="J108" s="40" t="s">
        <v>546</v>
      </c>
      <c r="K108" s="40" t="s">
        <v>547</v>
      </c>
      <c r="L108" s="47" t="s">
        <v>366</v>
      </c>
      <c r="M108" s="47" t="s">
        <v>548</v>
      </c>
      <c r="N108" s="40" t="s">
        <v>549</v>
      </c>
      <c r="O108" s="64"/>
    </row>
    <row r="109" spans="3:15" x14ac:dyDescent="0.2">
      <c r="C109" s="32" t="s">
        <v>550</v>
      </c>
      <c r="D109" s="35" t="s">
        <v>551</v>
      </c>
      <c r="F109" s="35">
        <v>1431</v>
      </c>
      <c r="G109" s="35" t="s">
        <v>98</v>
      </c>
      <c r="H109" s="35" t="s">
        <v>552</v>
      </c>
      <c r="I109" s="35" t="s">
        <v>229</v>
      </c>
      <c r="J109" s="35" t="s">
        <v>553</v>
      </c>
      <c r="K109" s="35" t="s">
        <v>547</v>
      </c>
      <c r="L109" s="46" t="s">
        <v>366</v>
      </c>
      <c r="M109" s="46" t="s">
        <v>554</v>
      </c>
      <c r="N109" s="35" t="s">
        <v>555</v>
      </c>
      <c r="O109" s="65"/>
    </row>
    <row r="110" spans="3:15" x14ac:dyDescent="0.2">
      <c r="C110" s="39" t="s">
        <v>146</v>
      </c>
      <c r="D110" s="40" t="s">
        <v>147</v>
      </c>
      <c r="F110" s="40">
        <v>1440</v>
      </c>
      <c r="G110" s="40" t="s">
        <v>98</v>
      </c>
      <c r="H110" s="40" t="s">
        <v>556</v>
      </c>
      <c r="I110" s="40" t="s">
        <v>3</v>
      </c>
      <c r="J110" s="40" t="s">
        <v>557</v>
      </c>
      <c r="K110" s="40" t="s">
        <v>558</v>
      </c>
      <c r="L110" s="47" t="s">
        <v>366</v>
      </c>
      <c r="M110" s="47" t="s">
        <v>559</v>
      </c>
      <c r="N110" s="40" t="s">
        <v>560</v>
      </c>
      <c r="O110" s="64"/>
    </row>
    <row r="111" spans="3:15" x14ac:dyDescent="0.2">
      <c r="C111" s="32" t="s">
        <v>146</v>
      </c>
      <c r="D111" s="35" t="s">
        <v>147</v>
      </c>
      <c r="F111" s="35">
        <v>1440</v>
      </c>
      <c r="G111" s="35" t="s">
        <v>98</v>
      </c>
      <c r="H111" s="35" t="s">
        <v>556</v>
      </c>
      <c r="I111" s="35" t="s">
        <v>3</v>
      </c>
      <c r="J111" s="35" t="s">
        <v>557</v>
      </c>
      <c r="K111" s="35" t="s">
        <v>558</v>
      </c>
      <c r="L111" s="46" t="s">
        <v>366</v>
      </c>
      <c r="M111" s="46" t="s">
        <v>559</v>
      </c>
      <c r="N111" s="35" t="s">
        <v>560</v>
      </c>
      <c r="O111" s="65"/>
    </row>
    <row r="112" spans="3:15" x14ac:dyDescent="0.2">
      <c r="C112" s="39" t="s">
        <v>146</v>
      </c>
      <c r="D112" s="40" t="s">
        <v>147</v>
      </c>
      <c r="F112" s="40">
        <v>1440</v>
      </c>
      <c r="G112" s="40" t="s">
        <v>98</v>
      </c>
      <c r="H112" s="40" t="s">
        <v>556</v>
      </c>
      <c r="I112" s="40" t="s">
        <v>3</v>
      </c>
      <c r="J112" s="40" t="s">
        <v>557</v>
      </c>
      <c r="K112" s="40" t="s">
        <v>558</v>
      </c>
      <c r="L112" s="47" t="s">
        <v>366</v>
      </c>
      <c r="M112" s="47" t="s">
        <v>559</v>
      </c>
      <c r="N112" s="40" t="s">
        <v>560</v>
      </c>
      <c r="O112" s="64"/>
    </row>
    <row r="113" spans="3:15" x14ac:dyDescent="0.2">
      <c r="C113" s="32" t="s">
        <v>561</v>
      </c>
      <c r="D113" s="35" t="s">
        <v>562</v>
      </c>
      <c r="F113" s="35">
        <v>1446</v>
      </c>
      <c r="G113" s="35" t="s">
        <v>98</v>
      </c>
      <c r="H113" s="35" t="s">
        <v>563</v>
      </c>
      <c r="I113" s="35" t="s">
        <v>91</v>
      </c>
      <c r="J113" s="35" t="s">
        <v>564</v>
      </c>
      <c r="K113" s="35" t="s">
        <v>465</v>
      </c>
      <c r="L113" s="46" t="s">
        <v>387</v>
      </c>
      <c r="M113" s="46" t="s">
        <v>565</v>
      </c>
      <c r="N113" s="35" t="s">
        <v>387</v>
      </c>
      <c r="O113" s="65" t="s">
        <v>388</v>
      </c>
    </row>
    <row r="114" spans="3:15" x14ac:dyDescent="0.2">
      <c r="C114" s="39" t="s">
        <v>115</v>
      </c>
      <c r="D114" s="40" t="s">
        <v>116</v>
      </c>
      <c r="F114" s="40">
        <v>1487</v>
      </c>
      <c r="G114" s="40" t="s">
        <v>98</v>
      </c>
      <c r="H114" s="40" t="s">
        <v>566</v>
      </c>
      <c r="I114" s="40" t="s">
        <v>229</v>
      </c>
      <c r="J114" s="40" t="s">
        <v>567</v>
      </c>
      <c r="K114" s="40" t="s">
        <v>365</v>
      </c>
      <c r="L114" s="47" t="s">
        <v>366</v>
      </c>
      <c r="M114" s="47" t="s">
        <v>568</v>
      </c>
      <c r="N114" s="40" t="s">
        <v>569</v>
      </c>
      <c r="O114" s="64"/>
    </row>
    <row r="115" spans="3:15" ht="76.5" x14ac:dyDescent="0.2">
      <c r="C115" s="32" t="s">
        <v>570</v>
      </c>
      <c r="D115" s="33" t="s">
        <v>571</v>
      </c>
      <c r="F115" s="33">
        <v>16</v>
      </c>
      <c r="G115" s="33" t="s">
        <v>98</v>
      </c>
      <c r="H115" s="66">
        <f>VLOOKUP(C115,[2]Sheet2!$B$3:$I$61,8,FALSE)</f>
        <v>39179</v>
      </c>
      <c r="I115" s="33" t="s">
        <v>229</v>
      </c>
      <c r="J115" s="67">
        <f>VLOOKUP(C115,[2]Sheet2!$B$3:$M$61,12,FALSE)</f>
        <v>961</v>
      </c>
      <c r="K115" s="67">
        <v>200</v>
      </c>
      <c r="L115" s="67" t="s">
        <v>317</v>
      </c>
      <c r="M115" s="67">
        <f>VLOOKUP(C115,[2]Sheet2!$B$3:$E$61,4,FALSE)</f>
        <v>6989.61</v>
      </c>
      <c r="N115" s="67">
        <v>6315</v>
      </c>
      <c r="O115" s="68" t="s">
        <v>572</v>
      </c>
    </row>
    <row r="116" spans="3:15" ht="63.75" x14ac:dyDescent="0.2">
      <c r="C116" s="36" t="s">
        <v>573</v>
      </c>
      <c r="D116" s="37" t="s">
        <v>574</v>
      </c>
      <c r="F116" s="37">
        <v>42</v>
      </c>
      <c r="G116" s="37" t="s">
        <v>132</v>
      </c>
      <c r="H116" s="67" t="s">
        <v>387</v>
      </c>
      <c r="I116" s="37" t="s">
        <v>230</v>
      </c>
      <c r="J116" s="67" t="s">
        <v>8</v>
      </c>
      <c r="K116" s="67" t="s">
        <v>8</v>
      </c>
      <c r="L116" s="67" t="s">
        <v>8</v>
      </c>
      <c r="M116" s="67" t="s">
        <v>8</v>
      </c>
      <c r="N116" s="67" t="s">
        <v>8</v>
      </c>
      <c r="O116" s="68" t="s">
        <v>575</v>
      </c>
    </row>
    <row r="117" spans="3:15" ht="63.75" x14ac:dyDescent="0.2">
      <c r="C117" s="32" t="s">
        <v>130</v>
      </c>
      <c r="D117" s="33" t="s">
        <v>131</v>
      </c>
      <c r="F117" s="33">
        <v>58</v>
      </c>
      <c r="G117" s="33" t="s">
        <v>132</v>
      </c>
      <c r="H117" s="67" t="s">
        <v>387</v>
      </c>
      <c r="I117" s="33" t="s">
        <v>230</v>
      </c>
      <c r="J117" s="67" t="s">
        <v>8</v>
      </c>
      <c r="K117" s="67" t="s">
        <v>8</v>
      </c>
      <c r="L117" s="67" t="s">
        <v>8</v>
      </c>
      <c r="M117" s="67" t="s">
        <v>8</v>
      </c>
      <c r="N117" s="67" t="s">
        <v>8</v>
      </c>
      <c r="O117" s="68" t="s">
        <v>575</v>
      </c>
    </row>
    <row r="118" spans="3:15" ht="76.5" x14ac:dyDescent="0.2">
      <c r="C118" s="39" t="s">
        <v>576</v>
      </c>
      <c r="D118" s="37" t="s">
        <v>577</v>
      </c>
      <c r="F118" s="37">
        <v>86</v>
      </c>
      <c r="G118" s="37" t="s">
        <v>98</v>
      </c>
      <c r="H118" s="66">
        <f>VLOOKUP(C118,[2]Sheet2!$B$3:$I$61,8,FALSE)</f>
        <v>39627</v>
      </c>
      <c r="I118" s="37" t="s">
        <v>229</v>
      </c>
      <c r="J118" s="67">
        <f>VLOOKUP(C118,[2]Sheet2!$B$3:$M$61,12,FALSE)</f>
        <v>987</v>
      </c>
      <c r="K118" s="67">
        <v>200</v>
      </c>
      <c r="L118" s="67" t="s">
        <v>317</v>
      </c>
      <c r="M118" s="67">
        <f>VLOOKUP(C118,[2]Sheet2!$B$3:$E$61,4,FALSE)</f>
        <v>6923.52</v>
      </c>
      <c r="N118" s="67">
        <v>1780</v>
      </c>
      <c r="O118" s="68"/>
    </row>
    <row r="119" spans="3:15" ht="76.5" x14ac:dyDescent="0.2">
      <c r="C119" s="32" t="s">
        <v>142</v>
      </c>
      <c r="D119" s="33" t="s">
        <v>143</v>
      </c>
      <c r="F119" s="33">
        <v>92</v>
      </c>
      <c r="G119" s="33" t="s">
        <v>98</v>
      </c>
      <c r="H119" s="66">
        <f>VLOOKUP(C119,[2]Sheet2!$B$3:$I$61,8,FALSE)</f>
        <v>39173</v>
      </c>
      <c r="I119" s="33" t="s">
        <v>229</v>
      </c>
      <c r="J119" s="67">
        <f>VLOOKUP(C119,[2]Sheet2!$B$3:$M$61,12,FALSE)</f>
        <v>979</v>
      </c>
      <c r="K119" s="67">
        <v>200</v>
      </c>
      <c r="L119" s="67" t="s">
        <v>317</v>
      </c>
      <c r="M119" s="67">
        <f>VLOOKUP(C119,[2]Sheet2!$B$3:$E$61,4,FALSE)</f>
        <v>6940</v>
      </c>
      <c r="N119" s="67">
        <f>VLOOKUP(C119,[2]Sheet2!$B$3:$F$61,5,FALSE)</f>
        <v>6425</v>
      </c>
      <c r="O119" s="68" t="s">
        <v>578</v>
      </c>
    </row>
    <row r="120" spans="3:15" ht="76.5" x14ac:dyDescent="0.2">
      <c r="C120" s="39" t="s">
        <v>579</v>
      </c>
      <c r="D120" s="37" t="s">
        <v>580</v>
      </c>
      <c r="F120" s="37">
        <v>97</v>
      </c>
      <c r="G120" s="37" t="s">
        <v>98</v>
      </c>
      <c r="H120" s="66">
        <f>VLOOKUP(C120,[2]Sheet2!$B$3:$I$61,8,FALSE)</f>
        <v>40790</v>
      </c>
      <c r="I120" s="37" t="s">
        <v>229</v>
      </c>
      <c r="J120" s="67">
        <f>VLOOKUP(C120,[2]Sheet2!$B$3:$M$61,12,FALSE)</f>
        <v>995</v>
      </c>
      <c r="K120" s="69">
        <v>1700</v>
      </c>
      <c r="L120" s="69" t="s">
        <v>317</v>
      </c>
      <c r="M120" s="67">
        <v>6979</v>
      </c>
      <c r="N120" s="67">
        <v>2220</v>
      </c>
      <c r="O120" s="68" t="s">
        <v>581</v>
      </c>
    </row>
    <row r="121" spans="3:15" ht="76.5" x14ac:dyDescent="0.2">
      <c r="C121" s="32" t="s">
        <v>209</v>
      </c>
      <c r="D121" s="33" t="s">
        <v>210</v>
      </c>
      <c r="F121" s="33">
        <v>144</v>
      </c>
      <c r="G121" s="33" t="s">
        <v>98</v>
      </c>
      <c r="H121" s="66">
        <f>VLOOKUP(C121,[2]Sheet2!$B$3:$I$61,8,FALSE)</f>
        <v>27311</v>
      </c>
      <c r="I121" s="33" t="s">
        <v>229</v>
      </c>
      <c r="J121" s="67">
        <f>VLOOKUP(C121,[2]Sheet2!$B$3:$M$61,12,FALSE)</f>
        <v>210</v>
      </c>
      <c r="K121" s="67">
        <v>200</v>
      </c>
      <c r="L121" s="67" t="s">
        <v>582</v>
      </c>
      <c r="M121" s="67">
        <f>VLOOKUP(C121,[2]Sheet2!$B$3:$E$61,4,FALSE)</f>
        <v>6930</v>
      </c>
      <c r="N121" s="67">
        <v>6490</v>
      </c>
      <c r="O121" s="68" t="s">
        <v>583</v>
      </c>
    </row>
    <row r="122" spans="3:15" ht="76.5" x14ac:dyDescent="0.2">
      <c r="C122" s="39" t="s">
        <v>584</v>
      </c>
      <c r="D122" s="37" t="s">
        <v>585</v>
      </c>
      <c r="F122" s="37">
        <v>151</v>
      </c>
      <c r="G122" s="37" t="s">
        <v>98</v>
      </c>
      <c r="H122" s="66">
        <f>VLOOKUP(C122,[2]Sheet2!$B$3:$I$61,8,FALSE)</f>
        <v>33937</v>
      </c>
      <c r="I122" s="37" t="s">
        <v>229</v>
      </c>
      <c r="J122" s="67">
        <f>VLOOKUP(C122,[2]Sheet2!$B$3:$M$61,12,FALSE)</f>
        <v>910</v>
      </c>
      <c r="K122" s="67">
        <v>1700</v>
      </c>
      <c r="L122" s="67" t="s">
        <v>586</v>
      </c>
      <c r="M122" s="67">
        <f>VLOOKUP(C122,[2]Sheet2!$B$3:$E$61,4,FALSE)</f>
        <v>6939</v>
      </c>
      <c r="N122" s="67">
        <v>6300</v>
      </c>
      <c r="O122" s="68" t="s">
        <v>587</v>
      </c>
    </row>
    <row r="123" spans="3:15" ht="76.5" x14ac:dyDescent="0.2">
      <c r="C123" s="32" t="s">
        <v>588</v>
      </c>
      <c r="D123" s="33" t="s">
        <v>589</v>
      </c>
      <c r="F123" s="33">
        <v>156</v>
      </c>
      <c r="G123" s="33" t="s">
        <v>98</v>
      </c>
      <c r="H123" s="66">
        <f>VLOOKUP(C123,[2]Sheet2!$B$3:$I$61,8,FALSE)</f>
        <v>39617</v>
      </c>
      <c r="I123" s="33" t="s">
        <v>229</v>
      </c>
      <c r="J123" s="67">
        <f>VLOOKUP(C123,[2]Sheet2!$B$3:$M$61,12,FALSE)</f>
        <v>988</v>
      </c>
      <c r="K123" s="67">
        <v>200</v>
      </c>
      <c r="L123" s="67" t="s">
        <v>317</v>
      </c>
      <c r="M123" s="67">
        <f>VLOOKUP(C123,[2]Sheet2!$B$3:$E$61,4,FALSE)</f>
        <v>6919.93</v>
      </c>
      <c r="N123" s="67">
        <v>2630</v>
      </c>
      <c r="O123" s="68"/>
    </row>
    <row r="124" spans="3:15" ht="76.5" x14ac:dyDescent="0.2">
      <c r="C124" s="39" t="s">
        <v>128</v>
      </c>
      <c r="D124" s="37" t="s">
        <v>129</v>
      </c>
      <c r="F124" s="37">
        <v>168</v>
      </c>
      <c r="G124" s="37" t="s">
        <v>98</v>
      </c>
      <c r="H124" s="67" t="str">
        <f>VLOOKUP(C124,[2]Sheet1!$A$2:$M$51,6,FALSE)</f>
        <v>9/7/2003</v>
      </c>
      <c r="I124" s="37" t="s">
        <v>229</v>
      </c>
      <c r="J124" s="67" t="e">
        <f>VLOOKUP(C124,[2]Sheet1!A$51:$M121,8,FALSE)</f>
        <v>#N/A</v>
      </c>
      <c r="K124" s="67" t="e">
        <f>VLOOKUP(C124,[2]Sheet1!A$51:$M121,9,FALSE)</f>
        <v>#N/A</v>
      </c>
      <c r="L124" s="67" t="str">
        <f>VLOOKUP(C124,[2]Sheet1!$A$2:$M$51,10,FALSE)</f>
        <v>NO</v>
      </c>
      <c r="M124" s="67" t="str">
        <f>VLOOKUP(C124,[2]Sheet1!$A$2:$M$51,11,FALSE)</f>
        <v>6956</v>
      </c>
      <c r="N124" s="67" t="str">
        <f>VLOOKUP(C124,[2]Sheet1!$A$2:$M$51,12,FALSE)</f>
        <v>6480</v>
      </c>
      <c r="O124" s="68"/>
    </row>
    <row r="125" spans="3:15" ht="76.5" x14ac:dyDescent="0.2">
      <c r="C125" s="32" t="s">
        <v>590</v>
      </c>
      <c r="D125" s="33" t="s">
        <v>591</v>
      </c>
      <c r="F125" s="33">
        <v>176</v>
      </c>
      <c r="G125" s="33" t="s">
        <v>98</v>
      </c>
      <c r="H125" s="66">
        <v>41244</v>
      </c>
      <c r="I125" s="33" t="s">
        <v>229</v>
      </c>
      <c r="J125" s="67">
        <v>1856</v>
      </c>
      <c r="K125" s="67">
        <v>1700</v>
      </c>
      <c r="L125" s="67" t="s">
        <v>317</v>
      </c>
      <c r="M125" s="67">
        <v>7067</v>
      </c>
      <c r="N125" s="67">
        <v>720</v>
      </c>
      <c r="O125" s="68"/>
    </row>
    <row r="126" spans="3:15" ht="76.5" x14ac:dyDescent="0.2">
      <c r="C126" s="39" t="s">
        <v>592</v>
      </c>
      <c r="D126" s="37" t="s">
        <v>593</v>
      </c>
      <c r="F126" s="37">
        <v>218</v>
      </c>
      <c r="G126" s="37" t="s">
        <v>98</v>
      </c>
      <c r="H126" s="66">
        <f>VLOOKUP(C126,[2]Sheet2!$B$2:$I$61,8,FALSE)</f>
        <v>35984</v>
      </c>
      <c r="I126" s="37" t="s">
        <v>229</v>
      </c>
      <c r="J126" s="67">
        <f>VLOOKUP(C126,[2]Sheet2!$B$3:$M$61,12,FALSE)</f>
        <v>1018</v>
      </c>
      <c r="K126" s="67">
        <v>1700</v>
      </c>
      <c r="L126" s="67" t="s">
        <v>317</v>
      </c>
      <c r="M126" s="67">
        <f>VLOOKUP(C126,[2]Sheet2!$B$3:$E$61,4,FALSE)</f>
        <v>6982</v>
      </c>
      <c r="N126" s="67">
        <v>6650</v>
      </c>
      <c r="O126" s="68"/>
    </row>
    <row r="127" spans="3:15" ht="76.5" x14ac:dyDescent="0.2">
      <c r="C127" s="32" t="s">
        <v>594</v>
      </c>
      <c r="D127" s="33" t="s">
        <v>595</v>
      </c>
      <c r="F127" s="33">
        <v>241</v>
      </c>
      <c r="G127" s="33" t="s">
        <v>98</v>
      </c>
      <c r="H127" s="66">
        <v>41252</v>
      </c>
      <c r="I127" s="33" t="s">
        <v>229</v>
      </c>
      <c r="J127" s="67">
        <v>1861</v>
      </c>
      <c r="K127" s="67">
        <v>1700</v>
      </c>
      <c r="L127" s="67" t="s">
        <v>317</v>
      </c>
      <c r="M127" s="67">
        <v>7218</v>
      </c>
      <c r="N127" s="67">
        <v>500</v>
      </c>
      <c r="O127" s="68"/>
    </row>
    <row r="128" spans="3:15" ht="76.5" x14ac:dyDescent="0.2">
      <c r="C128" s="39" t="s">
        <v>596</v>
      </c>
      <c r="D128" s="37" t="s">
        <v>597</v>
      </c>
      <c r="F128" s="37">
        <v>273</v>
      </c>
      <c r="G128" s="37" t="s">
        <v>98</v>
      </c>
      <c r="H128" s="66">
        <v>41294</v>
      </c>
      <c r="I128" s="37" t="s">
        <v>229</v>
      </c>
      <c r="J128" s="67">
        <v>1745</v>
      </c>
      <c r="K128" s="67">
        <v>1700</v>
      </c>
      <c r="L128" s="67" t="s">
        <v>317</v>
      </c>
      <c r="M128" s="67">
        <v>7059</v>
      </c>
      <c r="N128" s="67">
        <v>300</v>
      </c>
      <c r="O128" s="68"/>
    </row>
    <row r="129" spans="3:15" ht="76.5" x14ac:dyDescent="0.2">
      <c r="C129" s="32" t="s">
        <v>598</v>
      </c>
      <c r="D129" s="33" t="s">
        <v>599</v>
      </c>
      <c r="F129" s="33">
        <v>276</v>
      </c>
      <c r="G129" s="33" t="s">
        <v>98</v>
      </c>
      <c r="H129" s="66">
        <v>41256</v>
      </c>
      <c r="I129" s="33" t="s">
        <v>229</v>
      </c>
      <c r="J129" s="67">
        <v>1866</v>
      </c>
      <c r="K129" s="67">
        <v>1700</v>
      </c>
      <c r="L129" s="67" t="s">
        <v>317</v>
      </c>
      <c r="M129" s="67">
        <v>7113</v>
      </c>
      <c r="N129" s="67">
        <v>1650</v>
      </c>
      <c r="O129" s="68"/>
    </row>
    <row r="130" spans="3:15" ht="76.5" x14ac:dyDescent="0.2">
      <c r="C130" s="39" t="s">
        <v>600</v>
      </c>
      <c r="D130" s="37" t="s">
        <v>601</v>
      </c>
      <c r="F130" s="37">
        <v>296</v>
      </c>
      <c r="G130" s="37" t="s">
        <v>98</v>
      </c>
      <c r="H130" s="66">
        <v>41239</v>
      </c>
      <c r="I130" s="37" t="s">
        <v>229</v>
      </c>
      <c r="J130" s="67">
        <v>1874</v>
      </c>
      <c r="K130" s="67">
        <v>1700</v>
      </c>
      <c r="L130" s="67" t="s">
        <v>317</v>
      </c>
      <c r="M130" s="67">
        <v>7048</v>
      </c>
      <c r="N130" s="67">
        <v>860</v>
      </c>
      <c r="O130" s="68"/>
    </row>
    <row r="131" spans="3:15" ht="76.5" x14ac:dyDescent="0.2">
      <c r="C131" s="32" t="s">
        <v>602</v>
      </c>
      <c r="D131" s="33" t="s">
        <v>603</v>
      </c>
      <c r="F131" s="33">
        <v>298</v>
      </c>
      <c r="G131" s="33" t="s">
        <v>98</v>
      </c>
      <c r="H131" s="66">
        <v>41249</v>
      </c>
      <c r="I131" s="33" t="s">
        <v>229</v>
      </c>
      <c r="J131" s="67">
        <v>1861</v>
      </c>
      <c r="K131" s="67">
        <v>1700</v>
      </c>
      <c r="L131" s="67" t="s">
        <v>317</v>
      </c>
      <c r="M131" s="67">
        <v>7079</v>
      </c>
      <c r="N131" s="67">
        <v>420</v>
      </c>
      <c r="O131" s="68"/>
    </row>
    <row r="132" spans="3:15" ht="76.5" x14ac:dyDescent="0.2">
      <c r="C132" s="39" t="s">
        <v>604</v>
      </c>
      <c r="D132" s="37" t="s">
        <v>605</v>
      </c>
      <c r="F132" s="37">
        <v>305</v>
      </c>
      <c r="G132" s="37" t="s">
        <v>98</v>
      </c>
      <c r="H132" s="66">
        <v>41246</v>
      </c>
      <c r="I132" s="37" t="s">
        <v>229</v>
      </c>
      <c r="J132" s="67">
        <v>1857</v>
      </c>
      <c r="K132" s="67">
        <v>1700</v>
      </c>
      <c r="L132" s="67" t="s">
        <v>317</v>
      </c>
      <c r="M132" s="67">
        <v>7226</v>
      </c>
      <c r="N132" s="67">
        <v>1350</v>
      </c>
      <c r="O132" s="68"/>
    </row>
    <row r="133" spans="3:15" ht="76.5" x14ac:dyDescent="0.2">
      <c r="C133" s="32" t="s">
        <v>203</v>
      </c>
      <c r="D133" s="33" t="s">
        <v>204</v>
      </c>
      <c r="F133" s="33">
        <v>337</v>
      </c>
      <c r="G133" s="33" t="s">
        <v>98</v>
      </c>
      <c r="H133" s="66">
        <f>VLOOKUP(C133,[2]Sheet2!$B$2:$I$61,8,FALSE)</f>
        <v>39622</v>
      </c>
      <c r="I133" s="33" t="s">
        <v>229</v>
      </c>
      <c r="J133" s="67">
        <f>VLOOKUP(C133,[2]Sheet2!$B$3:$M$61,12,FALSE)</f>
        <v>984</v>
      </c>
      <c r="K133" s="67">
        <v>800</v>
      </c>
      <c r="L133" s="67" t="s">
        <v>317</v>
      </c>
      <c r="M133" s="67">
        <f>VLOOKUP(C133,[2]Sheet2!$B$3:$E$61,4,FALSE)</f>
        <v>6944</v>
      </c>
      <c r="N133" s="67">
        <v>2550</v>
      </c>
      <c r="O133" s="68"/>
    </row>
    <row r="134" spans="3:15" ht="76.5" x14ac:dyDescent="0.2">
      <c r="C134" s="39" t="s">
        <v>606</v>
      </c>
      <c r="D134" s="37" t="s">
        <v>607</v>
      </c>
      <c r="F134" s="37">
        <v>341</v>
      </c>
      <c r="G134" s="37" t="s">
        <v>98</v>
      </c>
      <c r="H134" s="66">
        <v>41241</v>
      </c>
      <c r="I134" s="37" t="s">
        <v>3</v>
      </c>
      <c r="J134" s="67">
        <v>1856</v>
      </c>
      <c r="K134" s="67">
        <v>1700</v>
      </c>
      <c r="L134" s="67" t="s">
        <v>317</v>
      </c>
      <c r="M134" s="67">
        <v>7255</v>
      </c>
      <c r="N134" s="67">
        <v>1060</v>
      </c>
      <c r="O134" s="68"/>
    </row>
    <row r="135" spans="3:15" ht="76.5" x14ac:dyDescent="0.2">
      <c r="C135" s="32" t="s">
        <v>606</v>
      </c>
      <c r="D135" s="33" t="s">
        <v>608</v>
      </c>
      <c r="F135" s="33">
        <v>345</v>
      </c>
      <c r="G135" s="33" t="s">
        <v>98</v>
      </c>
      <c r="H135" s="66">
        <v>41241</v>
      </c>
      <c r="I135" s="37" t="s">
        <v>3</v>
      </c>
      <c r="J135" s="67">
        <v>1856</v>
      </c>
      <c r="K135" s="67">
        <v>1700</v>
      </c>
      <c r="L135" s="67" t="s">
        <v>317</v>
      </c>
      <c r="M135" s="67">
        <v>7255</v>
      </c>
      <c r="N135" s="67">
        <v>1060</v>
      </c>
      <c r="O135" s="68" t="s">
        <v>609</v>
      </c>
    </row>
    <row r="136" spans="3:15" ht="76.5" x14ac:dyDescent="0.2">
      <c r="C136" s="39" t="s">
        <v>610</v>
      </c>
      <c r="D136" s="37" t="s">
        <v>611</v>
      </c>
      <c r="F136" s="37">
        <v>512</v>
      </c>
      <c r="G136" s="37" t="s">
        <v>98</v>
      </c>
      <c r="H136" s="66">
        <v>41296</v>
      </c>
      <c r="I136" s="37" t="s">
        <v>229</v>
      </c>
      <c r="J136" s="67">
        <v>1759</v>
      </c>
      <c r="K136" s="67">
        <v>1700</v>
      </c>
      <c r="L136" s="67" t="s">
        <v>317</v>
      </c>
      <c r="M136" s="67">
        <v>7000</v>
      </c>
      <c r="N136" s="67">
        <v>450</v>
      </c>
      <c r="O136" s="68"/>
    </row>
    <row r="137" spans="3:15" ht="76.5" x14ac:dyDescent="0.2">
      <c r="C137" s="32" t="s">
        <v>140</v>
      </c>
      <c r="D137" s="33" t="s">
        <v>612</v>
      </c>
      <c r="F137" s="33">
        <v>514</v>
      </c>
      <c r="G137" s="33" t="s">
        <v>98</v>
      </c>
      <c r="H137" s="66">
        <v>41280</v>
      </c>
      <c r="I137" s="33" t="s">
        <v>229</v>
      </c>
      <c r="J137" s="67">
        <v>1831</v>
      </c>
      <c r="K137" s="67">
        <v>1700</v>
      </c>
      <c r="L137" s="67" t="s">
        <v>317</v>
      </c>
      <c r="M137" s="67">
        <v>7281</v>
      </c>
      <c r="N137" s="67">
        <v>1200</v>
      </c>
      <c r="O137" s="68"/>
    </row>
    <row r="138" spans="3:15" ht="76.5" x14ac:dyDescent="0.2">
      <c r="C138" s="39" t="s">
        <v>610</v>
      </c>
      <c r="D138" s="37" t="s">
        <v>613</v>
      </c>
      <c r="F138" s="37">
        <v>552</v>
      </c>
      <c r="G138" s="37" t="s">
        <v>98</v>
      </c>
      <c r="H138" s="66">
        <v>41296</v>
      </c>
      <c r="I138" s="37" t="s">
        <v>3</v>
      </c>
      <c r="J138" s="67">
        <v>1759</v>
      </c>
      <c r="K138" s="67">
        <v>1700</v>
      </c>
      <c r="L138" s="67" t="s">
        <v>317</v>
      </c>
      <c r="M138" s="67">
        <v>7000</v>
      </c>
      <c r="N138" s="67">
        <v>480</v>
      </c>
      <c r="O138" s="68"/>
    </row>
    <row r="139" spans="3:15" ht="76.5" x14ac:dyDescent="0.2">
      <c r="C139" s="32" t="s">
        <v>614</v>
      </c>
      <c r="D139" s="33" t="s">
        <v>615</v>
      </c>
      <c r="F139" s="33">
        <v>605</v>
      </c>
      <c r="G139" s="33" t="s">
        <v>98</v>
      </c>
      <c r="H139" s="66">
        <f>VLOOKUP(C139,[2]Sheet2!$B$2:$I$61,8,FALSE)</f>
        <v>37775</v>
      </c>
      <c r="I139" s="33" t="s">
        <v>229</v>
      </c>
      <c r="J139" s="67">
        <f>VLOOKUP(C139,[2]Sheet2!$B$3:$M$61,12,FALSE)</f>
        <v>932</v>
      </c>
      <c r="K139" s="67">
        <v>200</v>
      </c>
      <c r="L139" s="67" t="str">
        <f>VLOOKUP(C139,[2]Sheet2!$B$3:$H$61,7,FALSE)</f>
        <v>None</v>
      </c>
      <c r="M139" s="67">
        <f>VLOOKUP(C139,[2]Sheet2!$B$3:$E$61,4,FALSE)</f>
        <v>7000</v>
      </c>
      <c r="N139" s="67" t="str">
        <f>VLOOKUP(C139,[2]Sheet2!$B$3:$F$61,5,FALSE)</f>
        <v>6444</v>
      </c>
      <c r="O139" s="68"/>
    </row>
    <row r="140" spans="3:15" ht="76.5" x14ac:dyDescent="0.2">
      <c r="C140" s="39" t="s">
        <v>115</v>
      </c>
      <c r="D140" s="37" t="s">
        <v>116</v>
      </c>
      <c r="F140" s="37">
        <v>646</v>
      </c>
      <c r="G140" s="37" t="s">
        <v>98</v>
      </c>
      <c r="H140" s="67" t="str">
        <f>VLOOKUP(C140,[2]Sheet1!$A$2:$M$51,6,FALSE)</f>
        <v>7/16/2008</v>
      </c>
      <c r="I140" s="37" t="s">
        <v>229</v>
      </c>
      <c r="J140" s="67" t="str">
        <f>VLOOKUP(C140,[2]Sheet1!A$51:$M137,8,FALSE)</f>
        <v>968</v>
      </c>
      <c r="K140" s="67" t="str">
        <f>VLOOKUP(C140,[2]Sheet1!A$51:$M137,9,FALSE)</f>
        <v>200</v>
      </c>
      <c r="L140" s="67" t="str">
        <f>VLOOKUP(C140,[2]Sheet1!$A$2:$M$51,10,FALSE)</f>
        <v>NO</v>
      </c>
      <c r="M140" s="67" t="str">
        <f>VLOOKUP(C140,[2]Sheet1!$A$2:$M$51,11,FALSE)</f>
        <v>6915</v>
      </c>
      <c r="N140" s="67" t="str">
        <f>VLOOKUP(C140,[2]Sheet1!$A$2:$M$51,12,FALSE)</f>
        <v>1650</v>
      </c>
      <c r="O140" s="68"/>
    </row>
    <row r="141" spans="3:15" ht="76.5" x14ac:dyDescent="0.2">
      <c r="C141" s="32" t="s">
        <v>616</v>
      </c>
      <c r="D141" s="33" t="s">
        <v>617</v>
      </c>
      <c r="F141" s="33">
        <v>662</v>
      </c>
      <c r="G141" s="33" t="s">
        <v>98</v>
      </c>
      <c r="H141" s="66" t="s">
        <v>387</v>
      </c>
      <c r="I141" s="33" t="s">
        <v>230</v>
      </c>
      <c r="J141" s="67" t="s">
        <v>8</v>
      </c>
      <c r="K141" s="67" t="s">
        <v>8</v>
      </c>
      <c r="L141" s="67" t="s">
        <v>8</v>
      </c>
      <c r="M141" s="67" t="s">
        <v>8</v>
      </c>
      <c r="N141" s="67" t="s">
        <v>8</v>
      </c>
      <c r="O141" s="68" t="s">
        <v>618</v>
      </c>
    </row>
    <row r="142" spans="3:15" ht="76.5" x14ac:dyDescent="0.2">
      <c r="C142" s="39" t="s">
        <v>619</v>
      </c>
      <c r="D142" s="37" t="s">
        <v>620</v>
      </c>
      <c r="F142" s="37">
        <v>672</v>
      </c>
      <c r="G142" s="37" t="s">
        <v>98</v>
      </c>
      <c r="H142" s="66">
        <f>VLOOKUP(C142,[2]Sheet2!$B$2:$I$61,8,FALSE)</f>
        <v>37565</v>
      </c>
      <c r="I142" s="37" t="s">
        <v>3</v>
      </c>
      <c r="J142" s="67">
        <f>VLOOKUP(C142,[2]Sheet2!$B$3:$M$61,12,FALSE)</f>
        <v>971</v>
      </c>
      <c r="K142" s="67">
        <v>1700</v>
      </c>
      <c r="L142" s="67" t="str">
        <f>VLOOKUP(C142,[2]Sheet2!$B$3:$H$61,7,FALSE)</f>
        <v>None</v>
      </c>
      <c r="M142" s="67" t="str">
        <f>VLOOKUP(C142,[2]Sheet2!$B$3:$E$61,4,FALSE)</f>
        <v>7098</v>
      </c>
      <c r="N142" s="67" t="str">
        <f>VLOOKUP(C142,[2]Sheet2!$B$3:$F$61,5,FALSE)</f>
        <v>4180</v>
      </c>
      <c r="O142" s="68"/>
    </row>
    <row r="143" spans="3:15" ht="76.5" x14ac:dyDescent="0.2">
      <c r="C143" s="32" t="s">
        <v>125</v>
      </c>
      <c r="D143" s="33" t="s">
        <v>126</v>
      </c>
      <c r="F143" s="33">
        <v>676</v>
      </c>
      <c r="G143" s="33" t="s">
        <v>98</v>
      </c>
      <c r="H143" s="66">
        <f>VLOOKUP(C143,[2]Sheet2!$B$2:$I$61,8,FALSE)</f>
        <v>39639</v>
      </c>
      <c r="I143" s="33" t="s">
        <v>229</v>
      </c>
      <c r="J143" s="67">
        <f>VLOOKUP(C143,[2]Sheet2!$B$3:$M$61,12,FALSE)</f>
        <v>927</v>
      </c>
      <c r="K143" s="67">
        <v>800</v>
      </c>
      <c r="L143" s="67" t="s">
        <v>317</v>
      </c>
      <c r="M143" s="67">
        <f>VLOOKUP(C143,[2]Sheet2!$B$3:$E$61,4,FALSE)</f>
        <v>6904</v>
      </c>
      <c r="N143" s="67">
        <v>1400</v>
      </c>
      <c r="O143" s="68"/>
    </row>
    <row r="144" spans="3:15" ht="76.5" x14ac:dyDescent="0.2">
      <c r="C144" s="39" t="s">
        <v>621</v>
      </c>
      <c r="D144" s="37" t="s">
        <v>622</v>
      </c>
      <c r="F144" s="37">
        <v>678</v>
      </c>
      <c r="G144" s="37" t="s">
        <v>98</v>
      </c>
      <c r="H144" s="66" t="s">
        <v>387</v>
      </c>
      <c r="I144" s="37" t="s">
        <v>230</v>
      </c>
      <c r="J144" s="67" t="s">
        <v>8</v>
      </c>
      <c r="K144" s="67" t="s">
        <v>8</v>
      </c>
      <c r="L144" s="67" t="s">
        <v>8</v>
      </c>
      <c r="M144" s="67" t="s">
        <v>8</v>
      </c>
      <c r="N144" s="67" t="s">
        <v>8</v>
      </c>
      <c r="O144" s="68" t="s">
        <v>623</v>
      </c>
    </row>
    <row r="145" spans="3:15" ht="76.5" x14ac:dyDescent="0.2">
      <c r="C145" s="32" t="s">
        <v>624</v>
      </c>
      <c r="D145" s="33" t="s">
        <v>625</v>
      </c>
      <c r="F145" s="33">
        <v>691</v>
      </c>
      <c r="G145" s="33" t="s">
        <v>98</v>
      </c>
      <c r="H145" s="66" t="s">
        <v>387</v>
      </c>
      <c r="I145" s="33" t="s">
        <v>230</v>
      </c>
      <c r="J145" s="67" t="s">
        <v>8</v>
      </c>
      <c r="K145" s="67" t="s">
        <v>8</v>
      </c>
      <c r="L145" s="67" t="s">
        <v>8</v>
      </c>
      <c r="M145" s="67" t="s">
        <v>8</v>
      </c>
      <c r="N145" s="67" t="s">
        <v>8</v>
      </c>
      <c r="O145" s="68" t="s">
        <v>626</v>
      </c>
    </row>
    <row r="146" spans="3:15" ht="76.5" x14ac:dyDescent="0.2">
      <c r="C146" s="39" t="s">
        <v>627</v>
      </c>
      <c r="D146" s="37" t="s">
        <v>628</v>
      </c>
      <c r="F146" s="37">
        <v>696</v>
      </c>
      <c r="G146" s="37" t="s">
        <v>98</v>
      </c>
      <c r="H146" s="66">
        <f>VLOOKUP(C146,[2]Sheet2!$B$2:$I$61,8,FALSE)</f>
        <v>37498</v>
      </c>
      <c r="I146" s="37" t="s">
        <v>229</v>
      </c>
      <c r="J146" s="67">
        <f>VLOOKUP(C146,[2]Sheet2!$B$3:$M$61,12,FALSE)</f>
        <v>930</v>
      </c>
      <c r="K146" s="67">
        <v>200</v>
      </c>
      <c r="L146" s="67" t="str">
        <f>VLOOKUP(C146,[2]Sheet2!$B$3:$H$61,7,FALSE)</f>
        <v>None</v>
      </c>
      <c r="M146" s="67">
        <f>VLOOKUP(C146,[2]Sheet2!$B$3:$E$61,4,FALSE)</f>
        <v>6970</v>
      </c>
      <c r="N146" s="67" t="str">
        <f>VLOOKUP(C146,[2]Sheet2!$B$3:$F$61,5,FALSE)</f>
        <v>6320</v>
      </c>
      <c r="O146" s="68"/>
    </row>
    <row r="147" spans="3:15" ht="76.5" x14ac:dyDescent="0.2">
      <c r="C147" s="32" t="s">
        <v>629</v>
      </c>
      <c r="D147" s="33" t="s">
        <v>630</v>
      </c>
      <c r="F147" s="33">
        <v>708</v>
      </c>
      <c r="G147" s="33" t="s">
        <v>98</v>
      </c>
      <c r="H147" s="66" t="s">
        <v>387</v>
      </c>
      <c r="I147" s="33" t="s">
        <v>230</v>
      </c>
      <c r="J147" s="67" t="s">
        <v>8</v>
      </c>
      <c r="K147" s="67" t="s">
        <v>8</v>
      </c>
      <c r="L147" s="67" t="s">
        <v>8</v>
      </c>
      <c r="M147" s="67" t="s">
        <v>8</v>
      </c>
      <c r="N147" s="67" t="s">
        <v>8</v>
      </c>
      <c r="O147" s="68" t="s">
        <v>631</v>
      </c>
    </row>
    <row r="148" spans="3:15" ht="76.5" x14ac:dyDescent="0.2">
      <c r="C148" s="39" t="s">
        <v>632</v>
      </c>
      <c r="D148" s="37" t="s">
        <v>633</v>
      </c>
      <c r="F148" s="37">
        <v>721</v>
      </c>
      <c r="G148" s="37" t="s">
        <v>98</v>
      </c>
      <c r="H148" s="66" t="s">
        <v>387</v>
      </c>
      <c r="I148" s="37" t="s">
        <v>230</v>
      </c>
      <c r="J148" s="67" t="s">
        <v>8</v>
      </c>
      <c r="K148" s="67" t="s">
        <v>8</v>
      </c>
      <c r="L148" s="67" t="s">
        <v>8</v>
      </c>
      <c r="M148" s="67" t="s">
        <v>8</v>
      </c>
      <c r="N148" s="67" t="s">
        <v>8</v>
      </c>
      <c r="O148" s="68" t="s">
        <v>631</v>
      </c>
    </row>
    <row r="149" spans="3:15" ht="76.5" x14ac:dyDescent="0.2">
      <c r="C149" s="32" t="s">
        <v>634</v>
      </c>
      <c r="D149" s="33" t="s">
        <v>635</v>
      </c>
      <c r="F149" s="33">
        <v>726</v>
      </c>
      <c r="G149" s="33" t="s">
        <v>98</v>
      </c>
      <c r="H149" s="66">
        <v>27873</v>
      </c>
      <c r="I149" s="33" t="s">
        <v>229</v>
      </c>
      <c r="J149" s="67">
        <v>228</v>
      </c>
      <c r="K149" s="67">
        <v>1700</v>
      </c>
      <c r="L149" s="67" t="s">
        <v>636</v>
      </c>
      <c r="M149" s="67">
        <v>6956</v>
      </c>
      <c r="N149" s="67">
        <v>6740</v>
      </c>
      <c r="O149" s="68" t="s">
        <v>637</v>
      </c>
    </row>
    <row r="150" spans="3:15" ht="76.5" x14ac:dyDescent="0.2">
      <c r="C150" s="39" t="s">
        <v>638</v>
      </c>
      <c r="D150" s="37" t="s">
        <v>639</v>
      </c>
      <c r="F150" s="37">
        <v>734</v>
      </c>
      <c r="G150" s="37" t="s">
        <v>98</v>
      </c>
      <c r="H150" s="66" t="s">
        <v>387</v>
      </c>
      <c r="I150" s="37" t="s">
        <v>230</v>
      </c>
      <c r="J150" s="67" t="s">
        <v>8</v>
      </c>
      <c r="K150" s="67" t="s">
        <v>8</v>
      </c>
      <c r="L150" s="67" t="s">
        <v>8</v>
      </c>
      <c r="M150" s="67" t="s">
        <v>8</v>
      </c>
      <c r="N150" s="67" t="s">
        <v>8</v>
      </c>
      <c r="O150" s="68" t="s">
        <v>631</v>
      </c>
    </row>
    <row r="151" spans="3:15" ht="76.5" x14ac:dyDescent="0.2">
      <c r="C151" s="32" t="s">
        <v>165</v>
      </c>
      <c r="D151" s="33" t="s">
        <v>640</v>
      </c>
      <c r="F151" s="33">
        <v>773</v>
      </c>
      <c r="G151" s="33" t="s">
        <v>98</v>
      </c>
      <c r="H151" s="66">
        <v>41282</v>
      </c>
      <c r="I151" s="33" t="s">
        <v>229</v>
      </c>
      <c r="J151" s="67">
        <v>1845</v>
      </c>
      <c r="K151" s="67">
        <v>1700</v>
      </c>
      <c r="L151" s="67" t="s">
        <v>317</v>
      </c>
      <c r="M151" s="67">
        <v>7122</v>
      </c>
      <c r="N151" s="67">
        <v>900</v>
      </c>
      <c r="O151" s="68"/>
    </row>
    <row r="152" spans="3:15" ht="76.5" x14ac:dyDescent="0.2">
      <c r="C152" s="39" t="s">
        <v>165</v>
      </c>
      <c r="D152" s="37" t="s">
        <v>166</v>
      </c>
      <c r="F152" s="37">
        <v>773</v>
      </c>
      <c r="G152" s="37" t="s">
        <v>98</v>
      </c>
      <c r="H152" s="66">
        <v>41282</v>
      </c>
      <c r="I152" s="33" t="s">
        <v>229</v>
      </c>
      <c r="J152" s="67">
        <v>1845</v>
      </c>
      <c r="K152" s="67">
        <v>1700</v>
      </c>
      <c r="L152" s="67" t="s">
        <v>317</v>
      </c>
      <c r="M152" s="67">
        <v>7122</v>
      </c>
      <c r="N152" s="67">
        <v>900</v>
      </c>
      <c r="O152" s="68" t="s">
        <v>641</v>
      </c>
    </row>
    <row r="153" spans="3:15" ht="76.5" x14ac:dyDescent="0.2">
      <c r="C153" s="32" t="s">
        <v>165</v>
      </c>
      <c r="D153" s="33" t="s">
        <v>166</v>
      </c>
      <c r="F153" s="33">
        <v>773</v>
      </c>
      <c r="G153" s="33" t="s">
        <v>98</v>
      </c>
      <c r="H153" s="66">
        <v>41282</v>
      </c>
      <c r="I153" s="33" t="s">
        <v>229</v>
      </c>
      <c r="J153" s="67">
        <v>1845</v>
      </c>
      <c r="K153" s="67">
        <v>1700</v>
      </c>
      <c r="L153" s="67" t="s">
        <v>317</v>
      </c>
      <c r="M153" s="67">
        <v>7122</v>
      </c>
      <c r="N153" s="67">
        <v>900</v>
      </c>
      <c r="O153" s="68" t="s">
        <v>641</v>
      </c>
    </row>
    <row r="154" spans="3:15" ht="76.5" x14ac:dyDescent="0.2">
      <c r="C154" s="39" t="s">
        <v>156</v>
      </c>
      <c r="D154" s="37" t="s">
        <v>157</v>
      </c>
      <c r="F154" s="37">
        <v>782</v>
      </c>
      <c r="G154" s="37" t="s">
        <v>98</v>
      </c>
      <c r="H154" s="67" t="str">
        <f>VLOOKUP(C154,[2]Sheet1!$A$2:$M$51,6,FALSE)</f>
        <v>1/11/2013</v>
      </c>
      <c r="I154" s="37" t="s">
        <v>229</v>
      </c>
      <c r="J154" s="67">
        <v>1323</v>
      </c>
      <c r="K154" s="67">
        <v>200</v>
      </c>
      <c r="L154" s="67" t="str">
        <f>VLOOKUP(C154,[2]Sheet1!$A$2:$M$51,10,FALSE)</f>
        <v>NO</v>
      </c>
      <c r="M154" s="67" t="str">
        <f>VLOOKUP(C154,[2]Sheet1!$A$2:$M$51,11,FALSE)</f>
        <v>6940</v>
      </c>
      <c r="N154" s="67" t="str">
        <f>VLOOKUP(C154,[2]Sheet1!$A$2:$M$51,12,FALSE)</f>
        <v>1215</v>
      </c>
      <c r="O154" s="68"/>
    </row>
    <row r="155" spans="3:15" ht="76.5" x14ac:dyDescent="0.2">
      <c r="C155" s="32" t="s">
        <v>199</v>
      </c>
      <c r="D155" s="33" t="s">
        <v>200</v>
      </c>
      <c r="F155" s="33">
        <v>816</v>
      </c>
      <c r="G155" s="33" t="s">
        <v>98</v>
      </c>
      <c r="H155" s="67" t="str">
        <f>VLOOKUP(C155,[2]Sheet1!$A$2:$M$51,6,FALSE)</f>
        <v>1/10/2013</v>
      </c>
      <c r="I155" s="33" t="s">
        <v>229</v>
      </c>
      <c r="J155" s="67">
        <v>1308</v>
      </c>
      <c r="K155" s="67">
        <v>200</v>
      </c>
      <c r="L155" s="67" t="str">
        <f>VLOOKUP(C155,[2]Sheet1!$A$2:$M$51,10,FALSE)</f>
        <v>NO</v>
      </c>
      <c r="M155" s="67" t="str">
        <f>VLOOKUP(C155,[2]Sheet1!$A$2:$M$51,11,FALSE)</f>
        <v>7059</v>
      </c>
      <c r="N155" s="67" t="str">
        <f>VLOOKUP(C155,[2]Sheet1!$A$2:$M$51,12,FALSE)</f>
        <v>1120</v>
      </c>
      <c r="O155" s="68"/>
    </row>
    <row r="156" spans="3:15" ht="76.5" x14ac:dyDescent="0.2">
      <c r="C156" s="39" t="s">
        <v>642</v>
      </c>
      <c r="D156" s="37" t="s">
        <v>643</v>
      </c>
      <c r="F156" s="37">
        <v>848</v>
      </c>
      <c r="G156" s="37" t="s">
        <v>98</v>
      </c>
      <c r="H156" s="66">
        <v>41299</v>
      </c>
      <c r="I156" s="37" t="s">
        <v>229</v>
      </c>
      <c r="J156" s="67">
        <v>1761</v>
      </c>
      <c r="K156" s="67">
        <v>1700</v>
      </c>
      <c r="L156" s="67" t="s">
        <v>317</v>
      </c>
      <c r="M156" s="67">
        <v>7102</v>
      </c>
      <c r="N156" s="67">
        <v>20</v>
      </c>
      <c r="O156" s="68"/>
    </row>
    <row r="157" spans="3:15" ht="76.5" x14ac:dyDescent="0.2">
      <c r="C157" s="32" t="s">
        <v>644</v>
      </c>
      <c r="D157" s="33" t="s">
        <v>645</v>
      </c>
      <c r="F157" s="33">
        <v>862</v>
      </c>
      <c r="G157" s="33" t="s">
        <v>98</v>
      </c>
      <c r="H157" s="66">
        <v>41254</v>
      </c>
      <c r="I157" s="33" t="s">
        <v>229</v>
      </c>
      <c r="J157" s="67">
        <v>1883</v>
      </c>
      <c r="K157" s="67">
        <v>1700</v>
      </c>
      <c r="L157" s="67" t="s">
        <v>317</v>
      </c>
      <c r="M157" s="67">
        <v>7338</v>
      </c>
      <c r="N157" s="67">
        <v>370</v>
      </c>
      <c r="O157" s="68"/>
    </row>
    <row r="158" spans="3:15" ht="76.5" x14ac:dyDescent="0.2">
      <c r="C158" s="39" t="s">
        <v>173</v>
      </c>
      <c r="D158" s="37" t="s">
        <v>174</v>
      </c>
      <c r="F158" s="37">
        <v>884</v>
      </c>
      <c r="G158" s="37" t="s">
        <v>98</v>
      </c>
      <c r="H158" s="67" t="str">
        <f>VLOOKUP(C158,[2]Sheet1!$A$2:$M$51,6,FALSE)</f>
        <v>NA</v>
      </c>
      <c r="I158" s="37" t="s">
        <v>230</v>
      </c>
      <c r="J158" s="67" t="s">
        <v>8</v>
      </c>
      <c r="K158" s="67" t="s">
        <v>8</v>
      </c>
      <c r="L158" s="67" t="s">
        <v>8</v>
      </c>
      <c r="M158" s="67" t="s">
        <v>8</v>
      </c>
      <c r="N158" s="67" t="s">
        <v>8</v>
      </c>
      <c r="O158" s="68" t="s">
        <v>631</v>
      </c>
    </row>
    <row r="159" spans="3:15" ht="76.5" x14ac:dyDescent="0.2">
      <c r="C159" s="32" t="s">
        <v>177</v>
      </c>
      <c r="D159" s="33" t="s">
        <v>178</v>
      </c>
      <c r="F159" s="33">
        <v>897</v>
      </c>
      <c r="G159" s="33" t="s">
        <v>98</v>
      </c>
      <c r="H159" s="67" t="str">
        <f>VLOOKUP(C159,[2]Sheet1!$A$2:$M$51,6,FALSE)</f>
        <v>NA</v>
      </c>
      <c r="I159" s="33" t="s">
        <v>230</v>
      </c>
      <c r="J159" s="67" t="s">
        <v>8</v>
      </c>
      <c r="K159" s="67" t="s">
        <v>8</v>
      </c>
      <c r="L159" s="67" t="s">
        <v>8</v>
      </c>
      <c r="M159" s="67" t="s">
        <v>8</v>
      </c>
      <c r="N159" s="67" t="s">
        <v>8</v>
      </c>
      <c r="O159" s="68" t="s">
        <v>631</v>
      </c>
    </row>
    <row r="160" spans="3:15" ht="76.5" x14ac:dyDescent="0.2">
      <c r="C160" s="39" t="s">
        <v>179</v>
      </c>
      <c r="D160" s="37" t="s">
        <v>180</v>
      </c>
      <c r="F160" s="37">
        <v>910</v>
      </c>
      <c r="G160" s="37" t="s">
        <v>98</v>
      </c>
      <c r="H160" s="67" t="str">
        <f>VLOOKUP(C160,[2]Sheet1!$A$2:$M$51,6,FALSE)</f>
        <v>NA</v>
      </c>
      <c r="I160" s="37" t="s">
        <v>230</v>
      </c>
      <c r="J160" s="67" t="s">
        <v>8</v>
      </c>
      <c r="K160" s="67" t="s">
        <v>8</v>
      </c>
      <c r="L160" s="67" t="s">
        <v>8</v>
      </c>
      <c r="M160" s="67" t="s">
        <v>8</v>
      </c>
      <c r="N160" s="67" t="s">
        <v>8</v>
      </c>
      <c r="O160" s="68" t="s">
        <v>631</v>
      </c>
    </row>
    <row r="161" spans="3:15" ht="76.5" x14ac:dyDescent="0.2">
      <c r="C161" s="32" t="s">
        <v>175</v>
      </c>
      <c r="D161" s="33" t="s">
        <v>646</v>
      </c>
      <c r="F161" s="33">
        <v>914</v>
      </c>
      <c r="G161" s="33" t="s">
        <v>98</v>
      </c>
      <c r="H161" s="66">
        <v>41278</v>
      </c>
      <c r="I161" s="33" t="s">
        <v>229</v>
      </c>
      <c r="J161" s="67">
        <v>1845</v>
      </c>
      <c r="K161" s="67">
        <v>1700</v>
      </c>
      <c r="L161" s="67" t="s">
        <v>317</v>
      </c>
      <c r="M161" s="67">
        <v>7261</v>
      </c>
      <c r="N161" s="67">
        <v>190</v>
      </c>
      <c r="O161" s="68"/>
    </row>
    <row r="162" spans="3:15" ht="76.5" x14ac:dyDescent="0.2">
      <c r="C162" s="39" t="s">
        <v>181</v>
      </c>
      <c r="D162" s="37" t="s">
        <v>182</v>
      </c>
      <c r="F162" s="37">
        <v>927</v>
      </c>
      <c r="G162" s="37" t="s">
        <v>98</v>
      </c>
      <c r="H162" s="67" t="str">
        <f>VLOOKUP(C162,[2]Sheet1!$A$2:$M$51,6,FALSE)</f>
        <v>NA</v>
      </c>
      <c r="I162" s="37" t="s">
        <v>230</v>
      </c>
      <c r="J162" s="67" t="s">
        <v>8</v>
      </c>
      <c r="K162" s="67" t="s">
        <v>8</v>
      </c>
      <c r="L162" s="67" t="s">
        <v>8</v>
      </c>
      <c r="M162" s="67" t="s">
        <v>8</v>
      </c>
      <c r="N162" s="67" t="s">
        <v>8</v>
      </c>
      <c r="O162" s="68" t="s">
        <v>631</v>
      </c>
    </row>
    <row r="163" spans="3:15" ht="76.5" x14ac:dyDescent="0.2">
      <c r="C163" s="32" t="s">
        <v>183</v>
      </c>
      <c r="D163" s="33" t="s">
        <v>184</v>
      </c>
      <c r="F163" s="33">
        <v>940</v>
      </c>
      <c r="G163" s="33" t="s">
        <v>98</v>
      </c>
      <c r="H163" s="67" t="str">
        <f>VLOOKUP(C163,[2]Sheet1!$A$2:$M$51,6,FALSE)</f>
        <v>NA</v>
      </c>
      <c r="I163" s="33" t="s">
        <v>230</v>
      </c>
      <c r="J163" s="67" t="s">
        <v>8</v>
      </c>
      <c r="K163" s="67" t="s">
        <v>8</v>
      </c>
      <c r="L163" s="67" t="s">
        <v>8</v>
      </c>
      <c r="M163" s="67" t="s">
        <v>8</v>
      </c>
      <c r="N163" s="67" t="s">
        <v>8</v>
      </c>
      <c r="O163" s="68" t="s">
        <v>631</v>
      </c>
    </row>
    <row r="164" spans="3:15" ht="76.5" x14ac:dyDescent="0.2">
      <c r="C164" s="39" t="s">
        <v>187</v>
      </c>
      <c r="D164" s="37" t="s">
        <v>188</v>
      </c>
      <c r="F164" s="37">
        <v>956</v>
      </c>
      <c r="G164" s="37" t="s">
        <v>98</v>
      </c>
      <c r="H164" s="67" t="str">
        <f>VLOOKUP(C164,[2]Sheet1!$A$2:$M$51,6,FALSE)</f>
        <v>NA</v>
      </c>
      <c r="I164" s="37" t="s">
        <v>230</v>
      </c>
      <c r="J164" s="67" t="s">
        <v>8</v>
      </c>
      <c r="K164" s="67" t="s">
        <v>8</v>
      </c>
      <c r="L164" s="67" t="s">
        <v>8</v>
      </c>
      <c r="M164" s="67" t="s">
        <v>8</v>
      </c>
      <c r="N164" s="67" t="s">
        <v>8</v>
      </c>
      <c r="O164" s="68" t="s">
        <v>631</v>
      </c>
    </row>
    <row r="165" spans="3:15" ht="76.5" x14ac:dyDescent="0.2">
      <c r="C165" s="41" t="s">
        <v>191</v>
      </c>
      <c r="D165" s="42" t="s">
        <v>192</v>
      </c>
      <c r="F165" s="42">
        <v>973</v>
      </c>
      <c r="G165" s="42" t="s">
        <v>98</v>
      </c>
      <c r="H165" s="67" t="str">
        <f>VLOOKUP(C165,[2]Sheet1!$A$2:$M$51,6,FALSE)</f>
        <v>NA</v>
      </c>
      <c r="I165" s="42" t="s">
        <v>230</v>
      </c>
      <c r="J165" s="67" t="s">
        <v>8</v>
      </c>
      <c r="K165" s="67" t="s">
        <v>8</v>
      </c>
      <c r="L165" s="67" t="s">
        <v>8</v>
      </c>
      <c r="M165" s="67" t="s">
        <v>8</v>
      </c>
      <c r="N165" s="67" t="s">
        <v>8</v>
      </c>
      <c r="O165" s="68" t="s">
        <v>631</v>
      </c>
    </row>
    <row r="166" spans="3:15" x14ac:dyDescent="0.2">
      <c r="C166" s="48" t="s">
        <v>647</v>
      </c>
      <c r="D166" s="48" t="s">
        <v>648</v>
      </c>
      <c r="F166" s="48">
        <v>989</v>
      </c>
      <c r="G166" s="48" t="s">
        <v>98</v>
      </c>
      <c r="H166" s="66">
        <f>VLOOKUP(C166,[2]Sheet2!$B$2:$I$61,8,FALSE)</f>
        <v>38116</v>
      </c>
      <c r="I166" s="48" t="s">
        <v>229</v>
      </c>
      <c r="J166" s="67">
        <f>VLOOKUP(C166,[2]Sheet2!$B$3:$M$61,12,FALSE)</f>
        <v>928</v>
      </c>
      <c r="K166" s="67">
        <v>800</v>
      </c>
      <c r="L166" s="67" t="s">
        <v>317</v>
      </c>
      <c r="M166" s="67">
        <f>VLOOKUP(C166,[2]Sheet2!$B$3:$E$61,4,FALSE)</f>
        <v>6938.64</v>
      </c>
      <c r="N166" s="67">
        <v>6535</v>
      </c>
      <c r="O166" s="68"/>
    </row>
    <row r="167" spans="3:15" x14ac:dyDescent="0.2">
      <c r="C167" s="48" t="s">
        <v>197</v>
      </c>
      <c r="D167" s="48" t="s">
        <v>198</v>
      </c>
      <c r="F167" s="48">
        <v>1055</v>
      </c>
      <c r="G167" s="48" t="s">
        <v>98</v>
      </c>
      <c r="H167" s="66">
        <f>VLOOKUP(C167,[2]Sheet2!$B$2:$I$61,8,FALSE)</f>
        <v>38216</v>
      </c>
      <c r="I167" s="48" t="s">
        <v>229</v>
      </c>
      <c r="J167" s="67">
        <f>VLOOKUP(C167,[2]Sheet2!$B$3:$M$61,12,FALSE)</f>
        <v>920</v>
      </c>
      <c r="K167" s="67">
        <v>800</v>
      </c>
      <c r="L167" s="67" t="s">
        <v>317</v>
      </c>
      <c r="M167" s="67">
        <f>VLOOKUP(C167,[2]Sheet2!$B$3:$E$61,4,FALSE)</f>
        <v>6968</v>
      </c>
      <c r="N167" s="67">
        <v>4200</v>
      </c>
      <c r="O167" s="68"/>
    </row>
    <row r="168" spans="3:15" x14ac:dyDescent="0.2">
      <c r="C168" s="48" t="s">
        <v>193</v>
      </c>
      <c r="D168" s="48" t="s">
        <v>194</v>
      </c>
      <c r="F168" s="48">
        <v>1067</v>
      </c>
      <c r="G168" s="48" t="s">
        <v>98</v>
      </c>
      <c r="H168" s="67" t="str">
        <f>VLOOKUP(C168,[2]Sheet1!$A$2:$M$51,6,FALSE)</f>
        <v>1/30/2013</v>
      </c>
      <c r="I168" s="48" t="s">
        <v>229</v>
      </c>
      <c r="J168" s="67">
        <v>1331</v>
      </c>
      <c r="K168" s="67">
        <v>200</v>
      </c>
      <c r="L168" s="67" t="str">
        <f>VLOOKUP(C168,[2]Sheet1!$A$2:$M$51,10,FALSE)</f>
        <v>NO</v>
      </c>
      <c r="M168" s="67" t="str">
        <f>VLOOKUP(C168,[2]Sheet1!$A$2:$M$51,11,FALSE)</f>
        <v>6954</v>
      </c>
      <c r="N168" s="67" t="str">
        <f>VLOOKUP(C168,[2]Sheet1!$A$2:$M$51,12,FALSE)</f>
        <v>760</v>
      </c>
      <c r="O168" s="68"/>
    </row>
    <row r="169" spans="3:15" x14ac:dyDescent="0.2">
      <c r="C169" s="48" t="s">
        <v>103</v>
      </c>
      <c r="D169" s="48" t="s">
        <v>104</v>
      </c>
      <c r="F169" s="48">
        <v>1133</v>
      </c>
      <c r="G169" s="48" t="s">
        <v>98</v>
      </c>
      <c r="H169" s="67" t="str">
        <f>VLOOKUP(C169,[2]Sheet1!$A$2:$M$51,6,FALSE)</f>
        <v>8/23/2008</v>
      </c>
      <c r="I169" s="48" t="s">
        <v>229</v>
      </c>
      <c r="J169" s="67">
        <f>VLOOKUP(C169,[2]Sheet2!$B$3:$M$61,12,FALSE)</f>
        <v>956</v>
      </c>
      <c r="K169" s="67">
        <v>200</v>
      </c>
      <c r="L169" s="67" t="str">
        <f>VLOOKUP(C169,[2]Sheet1!$A$2:$M$51,10,FALSE)</f>
        <v>NO</v>
      </c>
      <c r="M169" s="67" t="str">
        <f>VLOOKUP(C169,[2]Sheet1!$A$2:$M$51,11,FALSE)</f>
        <v>6903</v>
      </c>
      <c r="N169" s="67" t="str">
        <f>VLOOKUP(C169,[2]Sheet1!$A$2:$M$51,12,FALSE)</f>
        <v>1300</v>
      </c>
      <c r="O169" s="68"/>
    </row>
    <row r="170" spans="3:15" ht="25.5" x14ac:dyDescent="0.2">
      <c r="C170" s="48" t="s">
        <v>649</v>
      </c>
      <c r="D170" s="48" t="s">
        <v>650</v>
      </c>
      <c r="F170" s="48">
        <v>1165</v>
      </c>
      <c r="G170" s="48" t="s">
        <v>98</v>
      </c>
      <c r="H170" s="66">
        <f>VLOOKUP(C170,[2]Sheet2!$B$2:$I$61,8,FALSE)</f>
        <v>26886</v>
      </c>
      <c r="I170" s="48" t="s">
        <v>229</v>
      </c>
      <c r="J170" s="67">
        <f>VLOOKUP(C170,[2]Sheet2!$B$3:$M$61,12,FALSE)</f>
        <v>233</v>
      </c>
      <c r="K170" s="67">
        <v>1700</v>
      </c>
      <c r="L170" s="67" t="s">
        <v>651</v>
      </c>
      <c r="M170" s="67">
        <f>VLOOKUP(C170,[2]Sheet2!$B$3:$E$61,4,FALSE)</f>
        <v>6966</v>
      </c>
      <c r="N170" s="67">
        <f>VLOOKUP(C170,[2]Sheet2!$B$3:$F$61,5,FALSE)</f>
        <v>5944</v>
      </c>
      <c r="O170" s="68" t="s">
        <v>652</v>
      </c>
    </row>
    <row r="171" spans="3:15" x14ac:dyDescent="0.2">
      <c r="C171" s="48" t="s">
        <v>219</v>
      </c>
      <c r="D171" s="48" t="s">
        <v>220</v>
      </c>
      <c r="F171" s="48">
        <v>1361</v>
      </c>
      <c r="G171" s="48" t="s">
        <v>98</v>
      </c>
      <c r="H171" s="67" t="str">
        <f>VLOOKUP(C171,[2]Sheet1!$A$2:$M$51,6,FALSE)</f>
        <v>1/28/2013</v>
      </c>
      <c r="I171" s="48" t="s">
        <v>229</v>
      </c>
      <c r="J171" s="67">
        <v>1358</v>
      </c>
      <c r="K171" s="67">
        <v>200</v>
      </c>
      <c r="L171" s="67" t="str">
        <f>VLOOKUP(C171,[2]Sheet1!$A$2:$M$51,10,FALSE)</f>
        <v>NO</v>
      </c>
      <c r="M171" s="67" t="str">
        <f>VLOOKUP(C171,[2]Sheet1!$A$2:$M$51,11,FALSE)</f>
        <v>7034</v>
      </c>
      <c r="N171" s="67" t="str">
        <f>VLOOKUP(C171,[2]Sheet1!$A$2:$M$51,12,FALSE)</f>
        <v>550</v>
      </c>
      <c r="O171" s="68"/>
    </row>
    <row r="172" spans="3:15" x14ac:dyDescent="0.2">
      <c r="C172" s="48" t="s">
        <v>225</v>
      </c>
      <c r="D172" s="48" t="s">
        <v>653</v>
      </c>
      <c r="F172" s="48">
        <v>1383</v>
      </c>
      <c r="G172" s="48" t="s">
        <v>98</v>
      </c>
      <c r="H172" s="66">
        <v>41274</v>
      </c>
      <c r="I172" s="48" t="s">
        <v>229</v>
      </c>
      <c r="J172" s="67">
        <v>1858</v>
      </c>
      <c r="K172" s="67">
        <v>1700</v>
      </c>
      <c r="L172" s="67" t="s">
        <v>317</v>
      </c>
      <c r="M172" s="67">
        <v>7130</v>
      </c>
      <c r="N172" s="67">
        <v>200</v>
      </c>
      <c r="O172" s="68"/>
    </row>
    <row r="173" spans="3:15" x14ac:dyDescent="0.2">
      <c r="C173" s="48" t="s">
        <v>217</v>
      </c>
      <c r="D173" s="48" t="s">
        <v>654</v>
      </c>
      <c r="F173" s="48">
        <v>1458</v>
      </c>
      <c r="G173" s="48" t="s">
        <v>98</v>
      </c>
      <c r="H173" s="66">
        <v>41273</v>
      </c>
      <c r="I173" s="48" t="s">
        <v>229</v>
      </c>
      <c r="J173" s="67">
        <v>1857</v>
      </c>
      <c r="K173" s="67">
        <v>1700</v>
      </c>
      <c r="L173" s="67" t="s">
        <v>317</v>
      </c>
      <c r="M173" s="67">
        <v>6998</v>
      </c>
      <c r="N173" s="67">
        <v>50</v>
      </c>
      <c r="O173" s="68"/>
    </row>
  </sheetData>
  <mergeCells count="1">
    <mergeCell ref="A1:O1"/>
  </mergeCells>
  <conditionalFormatting sqref="A3:O64">
    <cfRule type="expression" dxfId="0" priority="1">
      <formula>MOD(ROW(),2)=1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5"/>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2015-06-24T19:34:49Z</dcterms:modified>
</cp:coreProperties>
</file>