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2.xml" ContentType="application/vnd.openxmlformats-officedocument.spreadsheetml.comments+xml"/>
  <Override PartName="/xl/drawings/drawing5.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Savanna802\Desktop\MARTINEZ 2-5-6\"/>
    </mc:Choice>
  </mc:AlternateContent>
  <bookViews>
    <workbookView xWindow="120" yWindow="60" windowWidth="11475" windowHeight="9795" tabRatio="678" activeTab="6"/>
  </bookViews>
  <sheets>
    <sheet name="Rental List" sheetId="25" r:id="rId1"/>
    <sheet name="Bit Record" sheetId="33" r:id="rId2"/>
    <sheet name="Survey" sheetId="23" r:id="rId3"/>
    <sheet name="Costs" sheetId="2" r:id="rId4"/>
    <sheet name="Surface Casing Tally" sheetId="31" r:id="rId5"/>
    <sheet name="Intermediate Casing Tally" sheetId="30" r:id="rId6"/>
    <sheet name="Day 3" sheetId="35" r:id="rId7"/>
    <sheet name="Day 2" sheetId="34" r:id="rId8"/>
    <sheet name="Day 1" sheetId="1" r:id="rId9"/>
  </sheets>
  <externalReferences>
    <externalReference r:id="rId10"/>
  </externalReferences>
  <definedNames>
    <definedName name="DailyActivity">[1]ReportTemplate!$B$50:$AK$67,[1]ReportTemplate!$B$68:$AB$70</definedName>
    <definedName name="pird">3.14159265/180</definedName>
    <definedName name="_xlnm.Print_Area" localSheetId="8">'Day 1'!$A$2:$BQ$83</definedName>
    <definedName name="_xlnm.Print_Area" localSheetId="7">'Day 2'!$A$2:$BQ$83</definedName>
    <definedName name="_xlnm.Print_Area" localSheetId="6">'Day 3'!$A$2:$BQ$83</definedName>
    <definedName name="_xlnm.Print_Area" localSheetId="5">'Intermediate Casing Tally'!$A$1:$K$335</definedName>
    <definedName name="_xlnm.Print_Area" localSheetId="4">'Surface Casing Tally'!$A$3:$K$36</definedName>
    <definedName name="_xlnm.Print_Titles" localSheetId="5">'Intermediate Casing Tally'!$3:$11</definedName>
    <definedName name="_xlnm.Print_Titles" localSheetId="4">'Surface Casing Tally'!$3:$11</definedName>
    <definedName name="_xlnm.Print_Titles">#N/A</definedName>
  </definedNames>
  <calcPr calcId="152511"/>
  <fileRecoveryPr repairLoad="1"/>
</workbook>
</file>

<file path=xl/calcChain.xml><?xml version="1.0" encoding="utf-8"?>
<calcChain xmlns="http://schemas.openxmlformats.org/spreadsheetml/2006/main">
  <c r="E68" i="2" l="1"/>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D38" i="2"/>
  <c r="D39" i="2"/>
  <c r="D40" i="2"/>
  <c r="D41" i="2"/>
  <c r="D42" i="2"/>
  <c r="D43" i="2"/>
  <c r="D44" i="2"/>
  <c r="D45" i="2"/>
  <c r="D46" i="2"/>
  <c r="D47" i="2"/>
  <c r="D48" i="2"/>
  <c r="D49" i="2"/>
  <c r="D50" i="2"/>
  <c r="D51" i="2"/>
  <c r="D52" i="2"/>
  <c r="D53" i="2"/>
  <c r="D54" i="2"/>
  <c r="D6" i="2"/>
  <c r="D68" i="2"/>
  <c r="D57" i="2"/>
  <c r="D58" i="2"/>
  <c r="D59" i="2"/>
  <c r="D60" i="2"/>
  <c r="D61" i="2"/>
  <c r="D62" i="2"/>
  <c r="D63" i="2"/>
  <c r="D64" i="2"/>
  <c r="D65" i="2"/>
  <c r="D66" i="2"/>
  <c r="D67" i="2"/>
  <c r="D56" i="2"/>
  <c r="E20" i="2"/>
  <c r="E4" i="2"/>
  <c r="BE3" i="35"/>
  <c r="G80" i="35"/>
  <c r="T46" i="35"/>
  <c r="T45" i="35"/>
  <c r="T44" i="35"/>
  <c r="T43" i="35"/>
  <c r="T42" i="35"/>
  <c r="T41" i="35"/>
  <c r="T40" i="35"/>
  <c r="T39" i="35"/>
  <c r="T38" i="35"/>
  <c r="T37" i="35"/>
  <c r="T36" i="35"/>
  <c r="T35" i="35"/>
  <c r="BO31" i="35"/>
  <c r="BJ31" i="35"/>
  <c r="T27" i="35"/>
  <c r="T28" i="35" s="1"/>
  <c r="T29" i="35" s="1"/>
  <c r="T30" i="35" s="1"/>
  <c r="T31" i="35" s="1"/>
  <c r="T32" i="35" s="1"/>
  <c r="T33" i="35" s="1"/>
  <c r="T34" i="35" s="1"/>
  <c r="BO24" i="35"/>
  <c r="BO23" i="35" s="1"/>
  <c r="BL24" i="35"/>
  <c r="W24" i="35"/>
  <c r="BL23" i="35"/>
  <c r="BA23" i="35" s="1"/>
  <c r="AA23" i="35"/>
  <c r="AX22" i="35"/>
  <c r="AR22" i="35"/>
  <c r="AX21" i="35"/>
  <c r="AR21" i="35"/>
  <c r="AX20" i="35"/>
  <c r="AR20" i="35"/>
  <c r="AT23" i="35" l="1"/>
  <c r="F68" i="2"/>
  <c r="F55" i="2"/>
  <c r="F69" i="2" s="1"/>
  <c r="F4" i="2"/>
  <c r="BE3" i="34" l="1"/>
  <c r="G80" i="34"/>
  <c r="T46" i="34"/>
  <c r="T45" i="34"/>
  <c r="T44" i="34"/>
  <c r="T43" i="34"/>
  <c r="T42" i="34"/>
  <c r="T41" i="34"/>
  <c r="T40" i="34"/>
  <c r="T39" i="34"/>
  <c r="T38" i="34"/>
  <c r="T37" i="34"/>
  <c r="T36" i="34"/>
  <c r="T35" i="34"/>
  <c r="BO31" i="34"/>
  <c r="BJ31" i="34"/>
  <c r="T27" i="34"/>
  <c r="T28" i="34" s="1"/>
  <c r="T29" i="34" s="1"/>
  <c r="T30" i="34" s="1"/>
  <c r="T31" i="34" s="1"/>
  <c r="T32" i="34" s="1"/>
  <c r="T33" i="34" s="1"/>
  <c r="T34" i="34" s="1"/>
  <c r="BO24" i="34"/>
  <c r="BO23" i="34" s="1"/>
  <c r="BL24" i="34"/>
  <c r="BL23" i="34" s="1"/>
  <c r="W24" i="34"/>
  <c r="AA23" i="34"/>
  <c r="AX22" i="34"/>
  <c r="AR22" i="34"/>
  <c r="AX21" i="34"/>
  <c r="AR21" i="34"/>
  <c r="AR20" i="34"/>
  <c r="AX20" i="34" s="1"/>
  <c r="AT23" i="34" l="1"/>
  <c r="BA23" i="34"/>
  <c r="G68" i="2" l="1"/>
  <c r="E34" i="25" l="1"/>
  <c r="E33" i="25"/>
  <c r="E32" i="25"/>
  <c r="E25" i="25"/>
  <c r="E24" i="25"/>
  <c r="E23" i="25"/>
  <c r="E22" i="25"/>
  <c r="E21" i="25"/>
  <c r="E20" i="25"/>
  <c r="E8" i="25"/>
  <c r="E7" i="25"/>
  <c r="E6" i="25"/>
  <c r="E5" i="25"/>
  <c r="E17" i="25" s="1"/>
  <c r="E4" i="25"/>
  <c r="E3" i="25"/>
  <c r="E2" i="25"/>
  <c r="H68" i="2" l="1"/>
  <c r="H55" i="2"/>
  <c r="AJ3" i="23" l="1"/>
  <c r="AK3" i="23"/>
  <c r="AJ4" i="23"/>
  <c r="AK4" i="23"/>
  <c r="AJ5" i="23"/>
  <c r="AK5" i="23"/>
  <c r="AJ6" i="23"/>
  <c r="AK6" i="23"/>
  <c r="AK7" i="23"/>
  <c r="AJ7" i="23"/>
  <c r="D69" i="2" l="1"/>
  <c r="T298" i="23"/>
  <c r="U298" i="23"/>
  <c r="V298" i="23"/>
  <c r="W298" i="23"/>
  <c r="X298" i="23"/>
  <c r="Y298" i="23"/>
  <c r="Z298" i="23"/>
  <c r="AA298" i="23"/>
  <c r="AB298" i="23"/>
  <c r="T299" i="23"/>
  <c r="U299" i="23"/>
  <c r="V299" i="23"/>
  <c r="W299" i="23"/>
  <c r="X299" i="23"/>
  <c r="Y299" i="23"/>
  <c r="Z299" i="23"/>
  <c r="AA299" i="23"/>
  <c r="AB299" i="23"/>
  <c r="T300" i="23"/>
  <c r="U300" i="23"/>
  <c r="V300" i="23"/>
  <c r="W300" i="23"/>
  <c r="X300" i="23"/>
  <c r="Y300" i="23"/>
  <c r="Z300" i="23"/>
  <c r="AA300" i="23"/>
  <c r="AB300" i="23"/>
  <c r="T301" i="23"/>
  <c r="U301" i="23"/>
  <c r="V301" i="23"/>
  <c r="W301" i="23"/>
  <c r="X301" i="23"/>
  <c r="Y301" i="23"/>
  <c r="Z301" i="23"/>
  <c r="AA301" i="23"/>
  <c r="AB301" i="23"/>
  <c r="T302" i="23"/>
  <c r="U302" i="23"/>
  <c r="V302" i="23"/>
  <c r="W302" i="23"/>
  <c r="X302" i="23"/>
  <c r="Y302" i="23"/>
  <c r="Z302" i="23"/>
  <c r="AA302" i="23"/>
  <c r="AB302" i="23"/>
  <c r="T303" i="23"/>
  <c r="U303" i="23"/>
  <c r="V303" i="23"/>
  <c r="W303" i="23"/>
  <c r="X303" i="23"/>
  <c r="Y303" i="23"/>
  <c r="Z303" i="23"/>
  <c r="AA303" i="23"/>
  <c r="AB303" i="23"/>
  <c r="T304" i="23"/>
  <c r="U304" i="23"/>
  <c r="V304" i="23"/>
  <c r="W304" i="23"/>
  <c r="X304" i="23"/>
  <c r="Y304" i="23"/>
  <c r="Z304" i="23"/>
  <c r="AA304" i="23"/>
  <c r="AB304" i="23"/>
  <c r="T305" i="23"/>
  <c r="U305" i="23"/>
  <c r="V305" i="23"/>
  <c r="W305" i="23"/>
  <c r="X305" i="23"/>
  <c r="Y305" i="23"/>
  <c r="Z305" i="23"/>
  <c r="AA305" i="23"/>
  <c r="AB305" i="23"/>
  <c r="T306" i="23"/>
  <c r="U306" i="23"/>
  <c r="V306" i="23"/>
  <c r="W306" i="23"/>
  <c r="X306" i="23"/>
  <c r="Y306" i="23"/>
  <c r="Z306" i="23"/>
  <c r="AA306" i="23"/>
  <c r="AB306" i="23"/>
  <c r="T307" i="23"/>
  <c r="U307" i="23"/>
  <c r="V307" i="23"/>
  <c r="W307" i="23"/>
  <c r="X307" i="23"/>
  <c r="Y307" i="23"/>
  <c r="Z307" i="23"/>
  <c r="AA307" i="23"/>
  <c r="AB307" i="23"/>
  <c r="T308" i="23"/>
  <c r="U308" i="23"/>
  <c r="V308" i="23"/>
  <c r="W308" i="23"/>
  <c r="X308" i="23"/>
  <c r="Y308" i="23"/>
  <c r="Z308" i="23"/>
  <c r="AA308" i="23"/>
  <c r="AB308" i="23"/>
  <c r="T309" i="23"/>
  <c r="U309" i="23"/>
  <c r="V309" i="23"/>
  <c r="W309" i="23"/>
  <c r="X309" i="23"/>
  <c r="Y309" i="23"/>
  <c r="Z309" i="23"/>
  <c r="AA309" i="23"/>
  <c r="AB309" i="23"/>
  <c r="F298" i="23"/>
  <c r="G298" i="23" s="1"/>
  <c r="K298" i="23"/>
  <c r="L298" i="23"/>
  <c r="M298" i="23"/>
  <c r="N298" i="23"/>
  <c r="S298" i="23"/>
  <c r="F299" i="23"/>
  <c r="G299" i="23" s="1"/>
  <c r="I299" i="23" s="1"/>
  <c r="K299" i="23"/>
  <c r="L299" i="23"/>
  <c r="M299" i="23"/>
  <c r="N299" i="23"/>
  <c r="S299" i="23"/>
  <c r="F300" i="23"/>
  <c r="G300" i="23" s="1"/>
  <c r="K300" i="23"/>
  <c r="L300" i="23"/>
  <c r="M300" i="23"/>
  <c r="N300" i="23"/>
  <c r="S300" i="23"/>
  <c r="F301" i="23"/>
  <c r="P301" i="23" s="1"/>
  <c r="K301" i="23"/>
  <c r="L301" i="23"/>
  <c r="M301" i="23"/>
  <c r="N301" i="23"/>
  <c r="S301" i="23"/>
  <c r="F302" i="23"/>
  <c r="G302" i="23" s="1"/>
  <c r="K302" i="23"/>
  <c r="L302" i="23"/>
  <c r="M302" i="23"/>
  <c r="N302" i="23"/>
  <c r="S302" i="23"/>
  <c r="F303" i="23"/>
  <c r="G303" i="23" s="1"/>
  <c r="I303" i="23" s="1"/>
  <c r="K303" i="23"/>
  <c r="L303" i="23"/>
  <c r="M303" i="23"/>
  <c r="N303" i="23"/>
  <c r="S303" i="23"/>
  <c r="F304" i="23"/>
  <c r="G304" i="23" s="1"/>
  <c r="K304" i="23"/>
  <c r="L304" i="23"/>
  <c r="M304" i="23"/>
  <c r="N304" i="23"/>
  <c r="S304" i="23"/>
  <c r="F305" i="23"/>
  <c r="G305" i="23" s="1"/>
  <c r="I305" i="23" s="1"/>
  <c r="K305" i="23"/>
  <c r="L305" i="23"/>
  <c r="M305" i="23"/>
  <c r="N305" i="23"/>
  <c r="S305" i="23"/>
  <c r="F306" i="23"/>
  <c r="G306" i="23" s="1"/>
  <c r="K306" i="23"/>
  <c r="L306" i="23"/>
  <c r="M306" i="23"/>
  <c r="N306" i="23"/>
  <c r="S306" i="23"/>
  <c r="F307" i="23"/>
  <c r="G307" i="23" s="1"/>
  <c r="I307" i="23" s="1"/>
  <c r="K307" i="23"/>
  <c r="L307" i="23"/>
  <c r="M307" i="23"/>
  <c r="N307" i="23"/>
  <c r="S307" i="23"/>
  <c r="F308" i="23"/>
  <c r="G308" i="23" s="1"/>
  <c r="K308" i="23"/>
  <c r="L308" i="23"/>
  <c r="M308" i="23"/>
  <c r="N308" i="23"/>
  <c r="S308" i="23"/>
  <c r="F309" i="23"/>
  <c r="G309" i="23" s="1"/>
  <c r="I309" i="23" s="1"/>
  <c r="K309" i="23"/>
  <c r="L309" i="23"/>
  <c r="M309" i="23"/>
  <c r="N309" i="23"/>
  <c r="S309" i="23"/>
  <c r="P298" i="23" l="1"/>
  <c r="P307" i="23"/>
  <c r="O307" i="23"/>
  <c r="P303" i="23"/>
  <c r="O303" i="23"/>
  <c r="P305" i="23"/>
  <c r="O305" i="23"/>
  <c r="O301" i="23"/>
  <c r="G301" i="23"/>
  <c r="I301" i="23" s="1"/>
  <c r="H301" i="23" s="1"/>
  <c r="P299" i="23"/>
  <c r="O299" i="23"/>
  <c r="P309" i="23"/>
  <c r="O309" i="23"/>
  <c r="O298" i="23"/>
  <c r="J304" i="23"/>
  <c r="I304" i="23"/>
  <c r="H303" i="23"/>
  <c r="J306" i="23"/>
  <c r="I306" i="23"/>
  <c r="H305" i="23"/>
  <c r="J308" i="23"/>
  <c r="I308" i="23"/>
  <c r="H307" i="23"/>
  <c r="J300" i="23"/>
  <c r="I300" i="23"/>
  <c r="H299" i="23"/>
  <c r="H309" i="23"/>
  <c r="J302" i="23"/>
  <c r="I302" i="23"/>
  <c r="J298" i="23"/>
  <c r="I298" i="23"/>
  <c r="J309" i="23"/>
  <c r="P308" i="23"/>
  <c r="J303" i="23"/>
  <c r="R303" i="23" s="1"/>
  <c r="P302" i="23"/>
  <c r="J301" i="23"/>
  <c r="P300" i="23"/>
  <c r="J299" i="23"/>
  <c r="R299" i="23" s="1"/>
  <c r="J307" i="23"/>
  <c r="P306" i="23"/>
  <c r="J305" i="23"/>
  <c r="P304" i="23"/>
  <c r="O308" i="23"/>
  <c r="O306" i="23"/>
  <c r="O304" i="23"/>
  <c r="O302" i="23"/>
  <c r="O300" i="23"/>
  <c r="AC308" i="23" l="1"/>
  <c r="Q307" i="23"/>
  <c r="AC307" i="23"/>
  <c r="AC298" i="23"/>
  <c r="AC302" i="23"/>
  <c r="AC306" i="23"/>
  <c r="AC304" i="23"/>
  <c r="Q301" i="23"/>
  <c r="AC301" i="23"/>
  <c r="R309" i="23"/>
  <c r="AC309" i="23"/>
  <c r="Q299" i="23"/>
  <c r="AC299" i="23"/>
  <c r="Q305" i="23"/>
  <c r="AC305" i="23"/>
  <c r="R301" i="23"/>
  <c r="Q309" i="23"/>
  <c r="AC300" i="23"/>
  <c r="Q303" i="23"/>
  <c r="AC303" i="23"/>
  <c r="R307" i="23"/>
  <c r="R306" i="23"/>
  <c r="Q306" i="23"/>
  <c r="H306" i="23"/>
  <c r="R298" i="23"/>
  <c r="Q298" i="23"/>
  <c r="H298" i="23"/>
  <c r="R305" i="23"/>
  <c r="R304" i="23"/>
  <c r="Q304" i="23"/>
  <c r="H304" i="23"/>
  <c r="R308" i="23"/>
  <c r="Q308" i="23"/>
  <c r="H308" i="23"/>
  <c r="R302" i="23"/>
  <c r="H302" i="23"/>
  <c r="Q302" i="23"/>
  <c r="R300" i="23"/>
  <c r="Q300" i="23"/>
  <c r="H300" i="23"/>
  <c r="D7" i="23" l="1"/>
  <c r="A7" i="23"/>
  <c r="B7" i="23"/>
  <c r="F50" i="23" l="1"/>
  <c r="M50" i="23" s="1"/>
  <c r="N50" i="23"/>
  <c r="W50" i="23"/>
  <c r="X50" i="23"/>
  <c r="Y50" i="23"/>
  <c r="T50" i="23"/>
  <c r="U50" i="23"/>
  <c r="V50" i="23"/>
  <c r="P50" i="23" l="1"/>
  <c r="O50" i="23" s="1"/>
  <c r="L50" i="23"/>
  <c r="K50" i="23"/>
  <c r="H69" i="2" l="1"/>
  <c r="AG37" i="33"/>
  <c r="AB36" i="33"/>
  <c r="Z36" i="33"/>
  <c r="AA36" i="33" s="1"/>
  <c r="M36" i="33"/>
  <c r="N36" i="33" s="1"/>
  <c r="AG35" i="33"/>
  <c r="AB34" i="33"/>
  <c r="Z34" i="33"/>
  <c r="AA34" i="33" s="1"/>
  <c r="M34" i="33"/>
  <c r="N34" i="33" s="1"/>
  <c r="AG33" i="33"/>
  <c r="AB32" i="33"/>
  <c r="Z32" i="33"/>
  <c r="AA32" i="33" s="1"/>
  <c r="M32" i="33"/>
  <c r="N32" i="33" s="1"/>
  <c r="AG31" i="33"/>
  <c r="AB30" i="33"/>
  <c r="Z30" i="33"/>
  <c r="AA30" i="33" s="1"/>
  <c r="M30" i="33"/>
  <c r="N30" i="33" s="1"/>
  <c r="AG29" i="33"/>
  <c r="AB28" i="33"/>
  <c r="Z28" i="33"/>
  <c r="AA28" i="33" s="1"/>
  <c r="M28" i="33"/>
  <c r="N28" i="33" s="1"/>
  <c r="AG27" i="33"/>
  <c r="AB26" i="33"/>
  <c r="Z26" i="33"/>
  <c r="AA26" i="33" s="1"/>
  <c r="M26" i="33"/>
  <c r="N26" i="33" s="1"/>
  <c r="AG25" i="33"/>
  <c r="AB24" i="33"/>
  <c r="Z24" i="33"/>
  <c r="AA24" i="33" s="1"/>
  <c r="M24" i="33"/>
  <c r="N24" i="33" s="1"/>
  <c r="AG23" i="33"/>
  <c r="AB22" i="33"/>
  <c r="Z22" i="33"/>
  <c r="AA22" i="33" s="1"/>
  <c r="M22" i="33"/>
  <c r="N22" i="33" s="1"/>
  <c r="T38" i="1" l="1"/>
  <c r="T39" i="1"/>
  <c r="T40" i="1"/>
  <c r="T41" i="1"/>
  <c r="T42" i="1"/>
  <c r="T43" i="1"/>
  <c r="T44" i="1"/>
  <c r="T45" i="1"/>
  <c r="T46" i="1"/>
  <c r="H12" i="31" l="1"/>
  <c r="H13" i="31" s="1"/>
  <c r="H14" i="31" s="1"/>
  <c r="G12" i="31"/>
  <c r="G13" i="31" s="1"/>
  <c r="G14" i="31" s="1"/>
  <c r="F12" i="31"/>
  <c r="F13" i="31" s="1"/>
  <c r="F14" i="31" s="1"/>
  <c r="E12" i="31"/>
  <c r="E13" i="31" s="1"/>
  <c r="E14" i="31" s="1"/>
  <c r="D10" i="31"/>
  <c r="I12" i="31" s="1"/>
  <c r="I13" i="31" s="1"/>
  <c r="G13" i="30"/>
  <c r="G14" i="30" s="1"/>
  <c r="G15" i="30" s="1"/>
  <c r="G16" i="30" s="1"/>
  <c r="G17" i="30" s="1"/>
  <c r="G18" i="30" s="1"/>
  <c r="G19" i="30" s="1"/>
  <c r="G20" i="30" s="1"/>
  <c r="G21" i="30" s="1"/>
  <c r="G22" i="30" s="1"/>
  <c r="G23" i="30" s="1"/>
  <c r="G24" i="30" s="1"/>
  <c r="G25" i="30" s="1"/>
  <c r="G26" i="30" s="1"/>
  <c r="G27" i="30" s="1"/>
  <c r="G28" i="30" s="1"/>
  <c r="G29" i="30" s="1"/>
  <c r="G30" i="30" s="1"/>
  <c r="G31" i="30" s="1"/>
  <c r="G32" i="30" s="1"/>
  <c r="G33" i="30" s="1"/>
  <c r="G34" i="30" s="1"/>
  <c r="G35" i="30" s="1"/>
  <c r="G36" i="30" s="1"/>
  <c r="G37" i="30" s="1"/>
  <c r="G38" i="30" s="1"/>
  <c r="G39" i="30" s="1"/>
  <c r="G40" i="30" s="1"/>
  <c r="G41" i="30" s="1"/>
  <c r="G42" i="30" s="1"/>
  <c r="G43" i="30" s="1"/>
  <c r="G44" i="30" s="1"/>
  <c r="G45" i="30" s="1"/>
  <c r="G46" i="30" s="1"/>
  <c r="G47" i="30" s="1"/>
  <c r="G48" i="30" s="1"/>
  <c r="G49" i="30" s="1"/>
  <c r="G50" i="30" s="1"/>
  <c r="G51" i="30" s="1"/>
  <c r="G52" i="30" s="1"/>
  <c r="G53" i="30" s="1"/>
  <c r="G54" i="30" s="1"/>
  <c r="G55" i="30" s="1"/>
  <c r="G56" i="30" s="1"/>
  <c r="G57" i="30" s="1"/>
  <c r="G58" i="30" s="1"/>
  <c r="G59" i="30" s="1"/>
  <c r="G60" i="30" s="1"/>
  <c r="G61" i="30" s="1"/>
  <c r="G62" i="30" s="1"/>
  <c r="G63" i="30" s="1"/>
  <c r="G64" i="30" s="1"/>
  <c r="G65" i="30" s="1"/>
  <c r="G66" i="30" s="1"/>
  <c r="G67" i="30" s="1"/>
  <c r="G68" i="30" s="1"/>
  <c r="G69" i="30" s="1"/>
  <c r="G70" i="30" s="1"/>
  <c r="G71" i="30" s="1"/>
  <c r="G72" i="30" s="1"/>
  <c r="G73" i="30" s="1"/>
  <c r="G74" i="30" s="1"/>
  <c r="G75" i="30" s="1"/>
  <c r="G76" i="30" s="1"/>
  <c r="G77" i="30" s="1"/>
  <c r="G78" i="30" s="1"/>
  <c r="G79" i="30" s="1"/>
  <c r="G80" i="30" s="1"/>
  <c r="G81" i="30" s="1"/>
  <c r="G82" i="30" s="1"/>
  <c r="G83" i="30" s="1"/>
  <c r="G84" i="30" s="1"/>
  <c r="G85" i="30" s="1"/>
  <c r="G86" i="30" s="1"/>
  <c r="G87" i="30" s="1"/>
  <c r="G88" i="30" s="1"/>
  <c r="G89" i="30" s="1"/>
  <c r="G90" i="30" s="1"/>
  <c r="G91" i="30" s="1"/>
  <c r="G92" i="30" s="1"/>
  <c r="G93" i="30" s="1"/>
  <c r="G94" i="30" s="1"/>
  <c r="G95" i="30" s="1"/>
  <c r="G96" i="30" s="1"/>
  <c r="G97" i="30" s="1"/>
  <c r="G98" i="30" s="1"/>
  <c r="G99" i="30" s="1"/>
  <c r="G100" i="30" s="1"/>
  <c r="G101" i="30" s="1"/>
  <c r="G102" i="30" s="1"/>
  <c r="G103" i="30" s="1"/>
  <c r="G104" i="30" s="1"/>
  <c r="G105" i="30" s="1"/>
  <c r="G106" i="30" s="1"/>
  <c r="G107" i="30" s="1"/>
  <c r="G108" i="30" s="1"/>
  <c r="G109" i="30" s="1"/>
  <c r="G110" i="30" s="1"/>
  <c r="G111" i="30" s="1"/>
  <c r="G112" i="30" s="1"/>
  <c r="G113" i="30" s="1"/>
  <c r="G114" i="30" s="1"/>
  <c r="G115" i="30" s="1"/>
  <c r="G116" i="30" s="1"/>
  <c r="G117" i="30" s="1"/>
  <c r="G118" i="30" s="1"/>
  <c r="G119" i="30" s="1"/>
  <c r="G120" i="30" s="1"/>
  <c r="G121" i="30" s="1"/>
  <c r="G122" i="30" s="1"/>
  <c r="G123" i="30" s="1"/>
  <c r="G124" i="30" s="1"/>
  <c r="G125" i="30" s="1"/>
  <c r="G126" i="30" s="1"/>
  <c r="G127" i="30" s="1"/>
  <c r="G128" i="30" s="1"/>
  <c r="G129" i="30" s="1"/>
  <c r="G130" i="30" s="1"/>
  <c r="G131" i="30" s="1"/>
  <c r="G132" i="30" s="1"/>
  <c r="G133" i="30" s="1"/>
  <c r="G134" i="30" s="1"/>
  <c r="G135" i="30" s="1"/>
  <c r="G136" i="30" s="1"/>
  <c r="G137" i="30" s="1"/>
  <c r="G138" i="30" s="1"/>
  <c r="G139" i="30" s="1"/>
  <c r="G140" i="30" s="1"/>
  <c r="G141" i="30" s="1"/>
  <c r="G142" i="30" s="1"/>
  <c r="G143" i="30" s="1"/>
  <c r="G144" i="30" s="1"/>
  <c r="G145" i="30" s="1"/>
  <c r="G146" i="30" s="1"/>
  <c r="G147" i="30" s="1"/>
  <c r="G148" i="30" s="1"/>
  <c r="G149" i="30" s="1"/>
  <c r="G150" i="30" s="1"/>
  <c r="G151" i="30" s="1"/>
  <c r="G152" i="30" s="1"/>
  <c r="G153" i="30" s="1"/>
  <c r="G154" i="30" s="1"/>
  <c r="G155" i="30" s="1"/>
  <c r="G156" i="30" s="1"/>
  <c r="G157" i="30" s="1"/>
  <c r="G158" i="30" s="1"/>
  <c r="G159" i="30" s="1"/>
  <c r="G160" i="30" s="1"/>
  <c r="G161" i="30" s="1"/>
  <c r="G162" i="30" s="1"/>
  <c r="G163" i="30" s="1"/>
  <c r="G164" i="30" s="1"/>
  <c r="G165" i="30" s="1"/>
  <c r="G166" i="30" s="1"/>
  <c r="G167" i="30" s="1"/>
  <c r="G168" i="30" s="1"/>
  <c r="G169" i="30" s="1"/>
  <c r="G170" i="30" s="1"/>
  <c r="G171" i="30" s="1"/>
  <c r="G172" i="30" s="1"/>
  <c r="G173" i="30" s="1"/>
  <c r="G174" i="30" s="1"/>
  <c r="G175" i="30" s="1"/>
  <c r="G176" i="30" s="1"/>
  <c r="G177" i="30" s="1"/>
  <c r="G178" i="30" s="1"/>
  <c r="G179" i="30" s="1"/>
  <c r="G180" i="30" s="1"/>
  <c r="G181" i="30" s="1"/>
  <c r="G182" i="30" s="1"/>
  <c r="G183" i="30" s="1"/>
  <c r="G184" i="30" s="1"/>
  <c r="G185" i="30" s="1"/>
  <c r="G186" i="30" s="1"/>
  <c r="G187" i="30" s="1"/>
  <c r="G188" i="30" s="1"/>
  <c r="G189" i="30" s="1"/>
  <c r="G190" i="30" s="1"/>
  <c r="G191" i="30" s="1"/>
  <c r="G192" i="30" s="1"/>
  <c r="G193" i="30" s="1"/>
  <c r="G194" i="30" s="1"/>
  <c r="G195" i="30" s="1"/>
  <c r="G196" i="30" s="1"/>
  <c r="G197" i="30" s="1"/>
  <c r="G198" i="30" s="1"/>
  <c r="G199" i="30" s="1"/>
  <c r="G200" i="30" s="1"/>
  <c r="G201" i="30" s="1"/>
  <c r="G202" i="30" s="1"/>
  <c r="G203" i="30" s="1"/>
  <c r="G204" i="30" s="1"/>
  <c r="G205" i="30" s="1"/>
  <c r="G206" i="30" s="1"/>
  <c r="H12" i="30"/>
  <c r="H13" i="30" s="1"/>
  <c r="H14" i="30" s="1"/>
  <c r="H15" i="30" s="1"/>
  <c r="H16" i="30" s="1"/>
  <c r="H17" i="30" s="1"/>
  <c r="H18" i="30" s="1"/>
  <c r="H19" i="30" s="1"/>
  <c r="H20" i="30" s="1"/>
  <c r="H21" i="30" s="1"/>
  <c r="H22" i="30" s="1"/>
  <c r="H23" i="30" s="1"/>
  <c r="H24" i="30" s="1"/>
  <c r="H25" i="30" s="1"/>
  <c r="H26" i="30" s="1"/>
  <c r="H27" i="30" s="1"/>
  <c r="H28" i="30" s="1"/>
  <c r="H29" i="30" s="1"/>
  <c r="H30" i="30" s="1"/>
  <c r="H31" i="30" s="1"/>
  <c r="H32" i="30" s="1"/>
  <c r="H33" i="30" s="1"/>
  <c r="H34" i="30" s="1"/>
  <c r="H35" i="30" s="1"/>
  <c r="H36" i="30" s="1"/>
  <c r="H37" i="30" s="1"/>
  <c r="H38" i="30" s="1"/>
  <c r="H39" i="30" s="1"/>
  <c r="H40" i="30" s="1"/>
  <c r="H41" i="30" s="1"/>
  <c r="H42" i="30" s="1"/>
  <c r="H43" i="30" s="1"/>
  <c r="H44" i="30" s="1"/>
  <c r="H45" i="30" s="1"/>
  <c r="H46" i="30" s="1"/>
  <c r="H47" i="30" s="1"/>
  <c r="H48" i="30" s="1"/>
  <c r="H49" i="30" s="1"/>
  <c r="H50" i="30" s="1"/>
  <c r="H51" i="30" s="1"/>
  <c r="H52" i="30" s="1"/>
  <c r="H53" i="30" s="1"/>
  <c r="H54" i="30" s="1"/>
  <c r="H55" i="30" s="1"/>
  <c r="H56" i="30" s="1"/>
  <c r="H57" i="30" s="1"/>
  <c r="H58" i="30" s="1"/>
  <c r="H59" i="30" s="1"/>
  <c r="H60" i="30" s="1"/>
  <c r="H61" i="30" s="1"/>
  <c r="H62" i="30" s="1"/>
  <c r="H63" i="30" s="1"/>
  <c r="H64" i="30" s="1"/>
  <c r="H65" i="30" s="1"/>
  <c r="H66" i="30" s="1"/>
  <c r="H67" i="30" s="1"/>
  <c r="H68" i="30" s="1"/>
  <c r="H69" i="30" s="1"/>
  <c r="H70" i="30" s="1"/>
  <c r="H71" i="30" s="1"/>
  <c r="H72" i="30" s="1"/>
  <c r="H73" i="30" s="1"/>
  <c r="H74" i="30" s="1"/>
  <c r="H75" i="30" s="1"/>
  <c r="H76" i="30" s="1"/>
  <c r="H77" i="30" s="1"/>
  <c r="H78" i="30" s="1"/>
  <c r="H79" i="30" s="1"/>
  <c r="H80" i="30" s="1"/>
  <c r="H81" i="30" s="1"/>
  <c r="H82" i="30" s="1"/>
  <c r="H83" i="30" s="1"/>
  <c r="H84" i="30" s="1"/>
  <c r="H85" i="30" s="1"/>
  <c r="H86" i="30" s="1"/>
  <c r="H87" i="30" s="1"/>
  <c r="H88" i="30" s="1"/>
  <c r="H89" i="30" s="1"/>
  <c r="H90" i="30" s="1"/>
  <c r="H91" i="30" s="1"/>
  <c r="H92" i="30" s="1"/>
  <c r="H93" i="30" s="1"/>
  <c r="H94" i="30" s="1"/>
  <c r="H95" i="30" s="1"/>
  <c r="H96" i="30" s="1"/>
  <c r="H97" i="30" s="1"/>
  <c r="H98" i="30" s="1"/>
  <c r="H99" i="30" s="1"/>
  <c r="H100" i="30" s="1"/>
  <c r="H101" i="30" s="1"/>
  <c r="H102" i="30" s="1"/>
  <c r="H103" i="30" s="1"/>
  <c r="H104" i="30" s="1"/>
  <c r="H105" i="30" s="1"/>
  <c r="H106" i="30" s="1"/>
  <c r="H107" i="30" s="1"/>
  <c r="H108" i="30" s="1"/>
  <c r="H109" i="30" s="1"/>
  <c r="H110" i="30" s="1"/>
  <c r="H111" i="30" s="1"/>
  <c r="H112" i="30" s="1"/>
  <c r="H113" i="30" s="1"/>
  <c r="H114" i="30" s="1"/>
  <c r="H115" i="30" s="1"/>
  <c r="H116" i="30" s="1"/>
  <c r="H117" i="30" s="1"/>
  <c r="H118" i="30" s="1"/>
  <c r="H119" i="30" s="1"/>
  <c r="H120" i="30" s="1"/>
  <c r="H121" i="30" s="1"/>
  <c r="H122" i="30" s="1"/>
  <c r="H123" i="30" s="1"/>
  <c r="H124" i="30" s="1"/>
  <c r="H125" i="30" s="1"/>
  <c r="H126" i="30" s="1"/>
  <c r="H127" i="30" s="1"/>
  <c r="H128" i="30" s="1"/>
  <c r="H129" i="30" s="1"/>
  <c r="H130" i="30" s="1"/>
  <c r="H131" i="30" s="1"/>
  <c r="H132" i="30" s="1"/>
  <c r="H133" i="30" s="1"/>
  <c r="H134" i="30" s="1"/>
  <c r="H135" i="30" s="1"/>
  <c r="H136" i="30" s="1"/>
  <c r="H137" i="30" s="1"/>
  <c r="H138" i="30" s="1"/>
  <c r="H139" i="30" s="1"/>
  <c r="H140" i="30" s="1"/>
  <c r="H141" i="30" s="1"/>
  <c r="H142" i="30" s="1"/>
  <c r="H143" i="30" s="1"/>
  <c r="H144" i="30" s="1"/>
  <c r="H145" i="30" s="1"/>
  <c r="H146" i="30" s="1"/>
  <c r="H147" i="30" s="1"/>
  <c r="H148" i="30" s="1"/>
  <c r="H149" i="30" s="1"/>
  <c r="H150" i="30" s="1"/>
  <c r="H151" i="30" s="1"/>
  <c r="H152" i="30" s="1"/>
  <c r="H153" i="30" s="1"/>
  <c r="H154" i="30" s="1"/>
  <c r="H155" i="30" s="1"/>
  <c r="H156" i="30" s="1"/>
  <c r="H157" i="30" s="1"/>
  <c r="H158" i="30" s="1"/>
  <c r="H159" i="30" s="1"/>
  <c r="H160" i="30" s="1"/>
  <c r="H161" i="30" s="1"/>
  <c r="H162" i="30" s="1"/>
  <c r="H163" i="30" s="1"/>
  <c r="H164" i="30" s="1"/>
  <c r="H165" i="30" s="1"/>
  <c r="H166" i="30" s="1"/>
  <c r="H167" i="30" s="1"/>
  <c r="H168" i="30" s="1"/>
  <c r="H169" i="30" s="1"/>
  <c r="H170" i="30" s="1"/>
  <c r="H171" i="30" s="1"/>
  <c r="H172" i="30" s="1"/>
  <c r="H173" i="30" s="1"/>
  <c r="H174" i="30" s="1"/>
  <c r="H175" i="30" s="1"/>
  <c r="H176" i="30" s="1"/>
  <c r="H177" i="30" s="1"/>
  <c r="H178" i="30" s="1"/>
  <c r="H179" i="30" s="1"/>
  <c r="H180" i="30" s="1"/>
  <c r="H181" i="30" s="1"/>
  <c r="H182" i="30" s="1"/>
  <c r="H183" i="30" s="1"/>
  <c r="H184" i="30" s="1"/>
  <c r="H185" i="30" s="1"/>
  <c r="H186" i="30" s="1"/>
  <c r="H187" i="30" s="1"/>
  <c r="H188" i="30" s="1"/>
  <c r="H189" i="30" s="1"/>
  <c r="H190" i="30" s="1"/>
  <c r="H191" i="30" s="1"/>
  <c r="H192" i="30" s="1"/>
  <c r="H193" i="30" s="1"/>
  <c r="H194" i="30" s="1"/>
  <c r="H195" i="30" s="1"/>
  <c r="H196" i="30" s="1"/>
  <c r="H197" i="30" s="1"/>
  <c r="H198" i="30" s="1"/>
  <c r="H199" i="30" s="1"/>
  <c r="H200" i="30" s="1"/>
  <c r="H201" i="30" s="1"/>
  <c r="H202" i="30" s="1"/>
  <c r="H203" i="30" s="1"/>
  <c r="H204" i="30" s="1"/>
  <c r="H205" i="30" s="1"/>
  <c r="H206" i="30" s="1"/>
  <c r="F12" i="30"/>
  <c r="F13" i="30" s="1"/>
  <c r="F14" i="30" s="1"/>
  <c r="F15" i="30" s="1"/>
  <c r="F16" i="30" s="1"/>
  <c r="F17" i="30" s="1"/>
  <c r="F18" i="30" s="1"/>
  <c r="F19" i="30" s="1"/>
  <c r="F20" i="30" s="1"/>
  <c r="F21" i="30" s="1"/>
  <c r="F22" i="30" s="1"/>
  <c r="F23" i="30" s="1"/>
  <c r="F24" i="30" s="1"/>
  <c r="F25" i="30" s="1"/>
  <c r="F26" i="30" s="1"/>
  <c r="F27" i="30" s="1"/>
  <c r="F28" i="30" s="1"/>
  <c r="F29" i="30" s="1"/>
  <c r="F30" i="30" s="1"/>
  <c r="F31" i="30" s="1"/>
  <c r="F32" i="30" s="1"/>
  <c r="F33" i="30" s="1"/>
  <c r="F34" i="30" s="1"/>
  <c r="F35" i="30" s="1"/>
  <c r="F36" i="30" s="1"/>
  <c r="F37" i="30" s="1"/>
  <c r="F38" i="30" s="1"/>
  <c r="F39" i="30" s="1"/>
  <c r="F40" i="30" s="1"/>
  <c r="F41" i="30" s="1"/>
  <c r="F42" i="30" s="1"/>
  <c r="F43" i="30" s="1"/>
  <c r="F44" i="30" s="1"/>
  <c r="F45" i="30" s="1"/>
  <c r="F46" i="30" s="1"/>
  <c r="F47" i="30" s="1"/>
  <c r="F48" i="30" s="1"/>
  <c r="F49" i="30" s="1"/>
  <c r="F50" i="30" s="1"/>
  <c r="F51" i="30" s="1"/>
  <c r="F52" i="30" s="1"/>
  <c r="F53" i="30" s="1"/>
  <c r="F54" i="30" s="1"/>
  <c r="F55" i="30" s="1"/>
  <c r="F56" i="30" s="1"/>
  <c r="F57" i="30" s="1"/>
  <c r="F58" i="30" s="1"/>
  <c r="F59" i="30" s="1"/>
  <c r="F60" i="30" s="1"/>
  <c r="F61" i="30" s="1"/>
  <c r="F62" i="30" s="1"/>
  <c r="F63" i="30" s="1"/>
  <c r="F64" i="30" s="1"/>
  <c r="F65" i="30" s="1"/>
  <c r="F66" i="30" s="1"/>
  <c r="F67" i="30" s="1"/>
  <c r="F68" i="30" s="1"/>
  <c r="F69" i="30" s="1"/>
  <c r="F70" i="30" s="1"/>
  <c r="F71" i="30" s="1"/>
  <c r="F72" i="30" s="1"/>
  <c r="F73" i="30" s="1"/>
  <c r="F74" i="30" s="1"/>
  <c r="F75" i="30" s="1"/>
  <c r="F76" i="30" s="1"/>
  <c r="F77" i="30" s="1"/>
  <c r="F78" i="30" s="1"/>
  <c r="F79" i="30" s="1"/>
  <c r="F80" i="30" s="1"/>
  <c r="F81" i="30" s="1"/>
  <c r="F82" i="30" s="1"/>
  <c r="F83" i="30" s="1"/>
  <c r="F84" i="30" s="1"/>
  <c r="F85" i="30" s="1"/>
  <c r="F86" i="30" s="1"/>
  <c r="F87" i="30" s="1"/>
  <c r="F88" i="30" s="1"/>
  <c r="F89" i="30" s="1"/>
  <c r="F90" i="30" s="1"/>
  <c r="F91" i="30" s="1"/>
  <c r="F92" i="30" s="1"/>
  <c r="F93" i="30" s="1"/>
  <c r="F94" i="30" s="1"/>
  <c r="F95" i="30" s="1"/>
  <c r="F96" i="30" s="1"/>
  <c r="F97" i="30" s="1"/>
  <c r="F98" i="30" s="1"/>
  <c r="F99" i="30" s="1"/>
  <c r="F100" i="30" s="1"/>
  <c r="F101" i="30" s="1"/>
  <c r="F102" i="30" s="1"/>
  <c r="F103" i="30" s="1"/>
  <c r="F104" i="30" s="1"/>
  <c r="F105" i="30" s="1"/>
  <c r="F106" i="30" s="1"/>
  <c r="F107" i="30" s="1"/>
  <c r="F108" i="30" s="1"/>
  <c r="F109" i="30" s="1"/>
  <c r="F110" i="30" s="1"/>
  <c r="F111" i="30" s="1"/>
  <c r="F112" i="30" s="1"/>
  <c r="F113" i="30" s="1"/>
  <c r="F114" i="30" s="1"/>
  <c r="F115" i="30" s="1"/>
  <c r="F116" i="30" s="1"/>
  <c r="F117" i="30" s="1"/>
  <c r="F118" i="30" s="1"/>
  <c r="F119" i="30" s="1"/>
  <c r="F120" i="30" s="1"/>
  <c r="F121" i="30" s="1"/>
  <c r="F122" i="30" s="1"/>
  <c r="F123" i="30" s="1"/>
  <c r="F124" i="30" s="1"/>
  <c r="F125" i="30" s="1"/>
  <c r="F126" i="30" s="1"/>
  <c r="F127" i="30" s="1"/>
  <c r="F128" i="30" s="1"/>
  <c r="F129" i="30" s="1"/>
  <c r="F130" i="30" s="1"/>
  <c r="F131" i="30" s="1"/>
  <c r="F132" i="30" s="1"/>
  <c r="F133" i="30" s="1"/>
  <c r="F134" i="30" s="1"/>
  <c r="F135" i="30" s="1"/>
  <c r="F136" i="30" s="1"/>
  <c r="F137" i="30" s="1"/>
  <c r="F138" i="30" s="1"/>
  <c r="F139" i="30" s="1"/>
  <c r="F140" i="30" s="1"/>
  <c r="F141" i="30" s="1"/>
  <c r="F142" i="30" s="1"/>
  <c r="F143" i="30" s="1"/>
  <c r="F144" i="30" s="1"/>
  <c r="F145" i="30" s="1"/>
  <c r="F146" i="30" s="1"/>
  <c r="F147" i="30" s="1"/>
  <c r="F148" i="30" s="1"/>
  <c r="F149" i="30" s="1"/>
  <c r="F150" i="30" s="1"/>
  <c r="F151" i="30" s="1"/>
  <c r="F152" i="30" s="1"/>
  <c r="F153" i="30" s="1"/>
  <c r="F154" i="30" s="1"/>
  <c r="F155" i="30" s="1"/>
  <c r="F156" i="30" s="1"/>
  <c r="F157" i="30" s="1"/>
  <c r="F158" i="30" s="1"/>
  <c r="F159" i="30" s="1"/>
  <c r="F160" i="30" s="1"/>
  <c r="F161" i="30" s="1"/>
  <c r="F162" i="30" s="1"/>
  <c r="F163" i="30" s="1"/>
  <c r="F164" i="30" s="1"/>
  <c r="F165" i="30" s="1"/>
  <c r="F166" i="30" s="1"/>
  <c r="F167" i="30" s="1"/>
  <c r="F168" i="30" s="1"/>
  <c r="F169" i="30" s="1"/>
  <c r="F170" i="30" s="1"/>
  <c r="F171" i="30" s="1"/>
  <c r="F172" i="30" s="1"/>
  <c r="F173" i="30" s="1"/>
  <c r="F174" i="30" s="1"/>
  <c r="F175" i="30" s="1"/>
  <c r="F176" i="30" s="1"/>
  <c r="F177" i="30" s="1"/>
  <c r="F178" i="30" s="1"/>
  <c r="F179" i="30" s="1"/>
  <c r="F180" i="30" s="1"/>
  <c r="F181" i="30" s="1"/>
  <c r="F182" i="30" s="1"/>
  <c r="F183" i="30" s="1"/>
  <c r="F184" i="30" s="1"/>
  <c r="F185" i="30" s="1"/>
  <c r="F186" i="30" s="1"/>
  <c r="F187" i="30" s="1"/>
  <c r="F188" i="30" s="1"/>
  <c r="F189" i="30" s="1"/>
  <c r="F190" i="30" s="1"/>
  <c r="F191" i="30" s="1"/>
  <c r="F192" i="30" s="1"/>
  <c r="F193" i="30" s="1"/>
  <c r="F194" i="30" s="1"/>
  <c r="F195" i="30" s="1"/>
  <c r="F196" i="30" s="1"/>
  <c r="F197" i="30" s="1"/>
  <c r="F198" i="30" s="1"/>
  <c r="F199" i="30" s="1"/>
  <c r="F200" i="30" s="1"/>
  <c r="F201" i="30" s="1"/>
  <c r="F202" i="30" s="1"/>
  <c r="F203" i="30" s="1"/>
  <c r="F204" i="30" s="1"/>
  <c r="F205" i="30" s="1"/>
  <c r="F206" i="30" s="1"/>
  <c r="E12" i="30"/>
  <c r="E13" i="30" s="1"/>
  <c r="E14" i="30" s="1"/>
  <c r="E15" i="30" s="1"/>
  <c r="E16" i="30" s="1"/>
  <c r="E17" i="30" s="1"/>
  <c r="E18" i="30" s="1"/>
  <c r="E19" i="30" s="1"/>
  <c r="E20" i="30" s="1"/>
  <c r="E21" i="30" s="1"/>
  <c r="E22" i="30" s="1"/>
  <c r="E23" i="30" s="1"/>
  <c r="E24" i="30" s="1"/>
  <c r="E25" i="30" s="1"/>
  <c r="E26" i="30" s="1"/>
  <c r="E27" i="30" s="1"/>
  <c r="E28" i="30" s="1"/>
  <c r="E29" i="30" s="1"/>
  <c r="E30" i="30" s="1"/>
  <c r="E31" i="30" s="1"/>
  <c r="E32" i="30" s="1"/>
  <c r="E33" i="30" s="1"/>
  <c r="E34" i="30" s="1"/>
  <c r="E35" i="30" s="1"/>
  <c r="E36" i="30" s="1"/>
  <c r="E37" i="30" s="1"/>
  <c r="E38" i="30" s="1"/>
  <c r="E39" i="30" s="1"/>
  <c r="E40" i="30" s="1"/>
  <c r="E41" i="30" s="1"/>
  <c r="E42" i="30" s="1"/>
  <c r="E43" i="30" s="1"/>
  <c r="E44" i="30" s="1"/>
  <c r="E45" i="30" s="1"/>
  <c r="E46" i="30" s="1"/>
  <c r="E47" i="30" s="1"/>
  <c r="E48" i="30" s="1"/>
  <c r="E49" i="30" s="1"/>
  <c r="E50" i="30" s="1"/>
  <c r="E51" i="30" s="1"/>
  <c r="E52" i="30" s="1"/>
  <c r="E53" i="30" s="1"/>
  <c r="E54" i="30" s="1"/>
  <c r="E55" i="30" s="1"/>
  <c r="E56" i="30" s="1"/>
  <c r="E57" i="30" s="1"/>
  <c r="E58" i="30" s="1"/>
  <c r="E59" i="30" s="1"/>
  <c r="E60" i="30" s="1"/>
  <c r="E61" i="30" s="1"/>
  <c r="E62" i="30" s="1"/>
  <c r="E63" i="30" s="1"/>
  <c r="E64" i="30" s="1"/>
  <c r="E65" i="30" s="1"/>
  <c r="E66" i="30" s="1"/>
  <c r="E67" i="30" s="1"/>
  <c r="E68" i="30" s="1"/>
  <c r="E69" i="30" s="1"/>
  <c r="E70" i="30" s="1"/>
  <c r="E71" i="30" s="1"/>
  <c r="E72" i="30" s="1"/>
  <c r="E73" i="30" s="1"/>
  <c r="E74" i="30" s="1"/>
  <c r="E75" i="30" s="1"/>
  <c r="E76" i="30" s="1"/>
  <c r="E77" i="30" s="1"/>
  <c r="E78" i="30" s="1"/>
  <c r="E79" i="30" s="1"/>
  <c r="E80" i="30" s="1"/>
  <c r="E81" i="30" s="1"/>
  <c r="E82" i="30" s="1"/>
  <c r="E83" i="30" s="1"/>
  <c r="E84" i="30" s="1"/>
  <c r="E85" i="30" s="1"/>
  <c r="E86" i="30" s="1"/>
  <c r="E87" i="30" s="1"/>
  <c r="E88" i="30" s="1"/>
  <c r="E89" i="30" s="1"/>
  <c r="E90" i="30" s="1"/>
  <c r="E91" i="30" s="1"/>
  <c r="E92" i="30" s="1"/>
  <c r="E93" i="30" s="1"/>
  <c r="E94" i="30" s="1"/>
  <c r="E95" i="30" s="1"/>
  <c r="E96" i="30" s="1"/>
  <c r="E97" i="30" s="1"/>
  <c r="E98" i="30" s="1"/>
  <c r="E99" i="30" s="1"/>
  <c r="E100" i="30" s="1"/>
  <c r="E101" i="30" s="1"/>
  <c r="E102" i="30" s="1"/>
  <c r="E103" i="30" s="1"/>
  <c r="E104" i="30" s="1"/>
  <c r="E105" i="30" s="1"/>
  <c r="E106" i="30" s="1"/>
  <c r="E107" i="30" s="1"/>
  <c r="E108" i="30" s="1"/>
  <c r="E109" i="30" s="1"/>
  <c r="E110" i="30" s="1"/>
  <c r="E111" i="30" s="1"/>
  <c r="E112" i="30" s="1"/>
  <c r="E113" i="30" s="1"/>
  <c r="E114" i="30" s="1"/>
  <c r="E115" i="30" s="1"/>
  <c r="E116" i="30" s="1"/>
  <c r="E117" i="30" s="1"/>
  <c r="E118" i="30" s="1"/>
  <c r="E119" i="30" s="1"/>
  <c r="E120" i="30" s="1"/>
  <c r="E121" i="30" s="1"/>
  <c r="E122" i="30" s="1"/>
  <c r="E123" i="30" s="1"/>
  <c r="E124" i="30" s="1"/>
  <c r="E125" i="30" s="1"/>
  <c r="E126" i="30" s="1"/>
  <c r="E127" i="30" s="1"/>
  <c r="E128" i="30" s="1"/>
  <c r="E129" i="30" s="1"/>
  <c r="E130" i="30" s="1"/>
  <c r="E131" i="30" s="1"/>
  <c r="E132" i="30" s="1"/>
  <c r="E133" i="30" s="1"/>
  <c r="E134" i="30" s="1"/>
  <c r="E135" i="30" s="1"/>
  <c r="E136" i="30" s="1"/>
  <c r="E137" i="30" s="1"/>
  <c r="E138" i="30" s="1"/>
  <c r="E139" i="30" s="1"/>
  <c r="E140" i="30" s="1"/>
  <c r="E141" i="30" s="1"/>
  <c r="E142" i="30" s="1"/>
  <c r="E143" i="30" s="1"/>
  <c r="E144" i="30" s="1"/>
  <c r="E145" i="30" s="1"/>
  <c r="E146" i="30" s="1"/>
  <c r="E147" i="30" s="1"/>
  <c r="E148" i="30" s="1"/>
  <c r="E149" i="30" s="1"/>
  <c r="E150" i="30" s="1"/>
  <c r="E151" i="30" s="1"/>
  <c r="E152" i="30" s="1"/>
  <c r="E153" i="30" s="1"/>
  <c r="E154" i="30" s="1"/>
  <c r="E155" i="30" s="1"/>
  <c r="E156" i="30" s="1"/>
  <c r="E157" i="30" s="1"/>
  <c r="E158" i="30" s="1"/>
  <c r="E159" i="30" s="1"/>
  <c r="E160" i="30" s="1"/>
  <c r="E161" i="30" s="1"/>
  <c r="E162" i="30" s="1"/>
  <c r="E163" i="30" s="1"/>
  <c r="E164" i="30" s="1"/>
  <c r="E165" i="30" s="1"/>
  <c r="E166" i="30" s="1"/>
  <c r="E167" i="30" s="1"/>
  <c r="E168" i="30" s="1"/>
  <c r="E169" i="30" s="1"/>
  <c r="E170" i="30" s="1"/>
  <c r="E171" i="30" s="1"/>
  <c r="E172" i="30" s="1"/>
  <c r="E173" i="30" s="1"/>
  <c r="E174" i="30" s="1"/>
  <c r="E175" i="30" s="1"/>
  <c r="E176" i="30" s="1"/>
  <c r="E177" i="30" s="1"/>
  <c r="E178" i="30" s="1"/>
  <c r="E179" i="30" s="1"/>
  <c r="E180" i="30" s="1"/>
  <c r="E181" i="30" s="1"/>
  <c r="E182" i="30" s="1"/>
  <c r="E183" i="30" s="1"/>
  <c r="E184" i="30" s="1"/>
  <c r="E185" i="30" s="1"/>
  <c r="E186" i="30" s="1"/>
  <c r="E187" i="30" s="1"/>
  <c r="E188" i="30" s="1"/>
  <c r="E189" i="30" s="1"/>
  <c r="E190" i="30" s="1"/>
  <c r="E191" i="30" s="1"/>
  <c r="E192" i="30" s="1"/>
  <c r="E193" i="30" s="1"/>
  <c r="E194" i="30" s="1"/>
  <c r="E195" i="30" s="1"/>
  <c r="E196" i="30" s="1"/>
  <c r="E197" i="30" s="1"/>
  <c r="E198" i="30" s="1"/>
  <c r="E199" i="30" s="1"/>
  <c r="E200" i="30" s="1"/>
  <c r="E201" i="30" s="1"/>
  <c r="E202" i="30" s="1"/>
  <c r="E203" i="30" s="1"/>
  <c r="E204" i="30" s="1"/>
  <c r="E205" i="30" s="1"/>
  <c r="E206" i="30" s="1"/>
  <c r="D10" i="30"/>
  <c r="I12" i="30" s="1"/>
  <c r="E15" i="31" l="1"/>
  <c r="E16" i="31" s="1"/>
  <c r="E17" i="31" s="1"/>
  <c r="E18" i="31" s="1"/>
  <c r="E19" i="31" s="1"/>
  <c r="E20" i="31" s="1"/>
  <c r="E21" i="31" s="1"/>
  <c r="E22" i="31" s="1"/>
  <c r="E23" i="31" s="1"/>
  <c r="E24" i="31" s="1"/>
  <c r="E25" i="31" s="1"/>
  <c r="E26" i="31" s="1"/>
  <c r="E27" i="31" s="1"/>
  <c r="E28" i="31" s="1"/>
  <c r="E29" i="31" s="1"/>
  <c r="E30" i="31" s="1"/>
  <c r="E31" i="31" s="1"/>
  <c r="E32" i="31" s="1"/>
  <c r="E33" i="31" s="1"/>
  <c r="E34" i="31" s="1"/>
  <c r="E35" i="31" s="1"/>
  <c r="E36" i="31" s="1"/>
  <c r="E37" i="31" s="1"/>
  <c r="E38" i="31" s="1"/>
  <c r="E39" i="31" s="1"/>
  <c r="E40" i="31" s="1"/>
  <c r="E41" i="31" s="1"/>
  <c r="E42" i="31" s="1"/>
  <c r="F15" i="31"/>
  <c r="F16" i="31" s="1"/>
  <c r="F17" i="31" s="1"/>
  <c r="F18" i="31" s="1"/>
  <c r="F19" i="31" s="1"/>
  <c r="F20" i="31" s="1"/>
  <c r="F21" i="31" s="1"/>
  <c r="F22" i="31" s="1"/>
  <c r="F23" i="31" s="1"/>
  <c r="F24" i="31" s="1"/>
  <c r="F25" i="31" s="1"/>
  <c r="F26" i="31" s="1"/>
  <c r="F27" i="31" s="1"/>
  <c r="F28" i="31" s="1"/>
  <c r="F29" i="31" s="1"/>
  <c r="F30" i="31" s="1"/>
  <c r="F31" i="31" s="1"/>
  <c r="F32" i="31" s="1"/>
  <c r="F33" i="31" s="1"/>
  <c r="F34" i="31" s="1"/>
  <c r="F35" i="31" s="1"/>
  <c r="F36" i="31" s="1"/>
  <c r="F37" i="31" s="1"/>
  <c r="F38" i="31" s="1"/>
  <c r="F39" i="31" s="1"/>
  <c r="F40" i="31" s="1"/>
  <c r="F41" i="31" s="1"/>
  <c r="F42" i="31" s="1"/>
  <c r="G15" i="31"/>
  <c r="G16" i="31" s="1"/>
  <c r="G17" i="31" s="1"/>
  <c r="G18" i="31" s="1"/>
  <c r="G19" i="31" s="1"/>
  <c r="G20" i="31" s="1"/>
  <c r="G21" i="31" s="1"/>
  <c r="G22" i="31" s="1"/>
  <c r="G23" i="31" s="1"/>
  <c r="G24" i="31" s="1"/>
  <c r="G25" i="31" s="1"/>
  <c r="G26" i="31" s="1"/>
  <c r="G27" i="31" s="1"/>
  <c r="G28" i="31" s="1"/>
  <c r="G29" i="31" s="1"/>
  <c r="G30" i="31" s="1"/>
  <c r="G31" i="31" s="1"/>
  <c r="G32" i="31" s="1"/>
  <c r="G33" i="31" s="1"/>
  <c r="G34" i="31" s="1"/>
  <c r="G35" i="31" s="1"/>
  <c r="G36" i="31" s="1"/>
  <c r="G37" i="31" s="1"/>
  <c r="G38" i="31" s="1"/>
  <c r="G39" i="31" s="1"/>
  <c r="G40" i="31" s="1"/>
  <c r="G41" i="31" s="1"/>
  <c r="G42" i="31" s="1"/>
  <c r="H15" i="31"/>
  <c r="H16" i="31" s="1"/>
  <c r="H17" i="31" s="1"/>
  <c r="H18" i="31" s="1"/>
  <c r="H19" i="31" s="1"/>
  <c r="H20" i="31" s="1"/>
  <c r="H21" i="31" s="1"/>
  <c r="H22" i="31" s="1"/>
  <c r="H23" i="31" s="1"/>
  <c r="H24" i="31" s="1"/>
  <c r="H25" i="31" s="1"/>
  <c r="H26" i="31" s="1"/>
  <c r="H27" i="31" s="1"/>
  <c r="H28" i="31" s="1"/>
  <c r="H29" i="31" s="1"/>
  <c r="H30" i="31" s="1"/>
  <c r="H31" i="31" s="1"/>
  <c r="H32" i="31" s="1"/>
  <c r="H33" i="31" s="1"/>
  <c r="H34" i="31" s="1"/>
  <c r="H35" i="31" s="1"/>
  <c r="H36" i="31" s="1"/>
  <c r="H37" i="31" s="1"/>
  <c r="H38" i="31" s="1"/>
  <c r="H39" i="31" s="1"/>
  <c r="H40" i="31" s="1"/>
  <c r="H41" i="31" s="1"/>
  <c r="H42" i="31" s="1"/>
  <c r="J13" i="31"/>
  <c r="I14" i="31"/>
  <c r="I15" i="31" s="1"/>
  <c r="J15" i="31" s="1"/>
  <c r="J12" i="31"/>
  <c r="I13" i="30"/>
  <c r="J12" i="30"/>
  <c r="J14" i="31" l="1"/>
  <c r="I14" i="30"/>
  <c r="J13" i="30"/>
  <c r="I16" i="31" l="1"/>
  <c r="I15" i="30"/>
  <c r="J14" i="30"/>
  <c r="I17" i="31" l="1"/>
  <c r="J16" i="31"/>
  <c r="I16" i="30"/>
  <c r="J15" i="30"/>
  <c r="J17" i="31" l="1"/>
  <c r="I18" i="31"/>
  <c r="I17" i="30"/>
  <c r="J16" i="30"/>
  <c r="I19" i="31" l="1"/>
  <c r="J18" i="31"/>
  <c r="I18" i="30"/>
  <c r="I19" i="30" s="1"/>
  <c r="J17" i="30"/>
  <c r="J19" i="30" l="1"/>
  <c r="I20" i="30"/>
  <c r="J19" i="31"/>
  <c r="I20" i="31"/>
  <c r="J18" i="30"/>
  <c r="I21" i="30" l="1"/>
  <c r="J20" i="30"/>
  <c r="J20" i="31"/>
  <c r="I21" i="31"/>
  <c r="I22" i="30" l="1"/>
  <c r="J21" i="30"/>
  <c r="J21" i="31"/>
  <c r="I22" i="31"/>
  <c r="I23" i="30" l="1"/>
  <c r="J22" i="30"/>
  <c r="I23" i="31"/>
  <c r="J22" i="31"/>
  <c r="I24" i="30" l="1"/>
  <c r="J23" i="30"/>
  <c r="J23" i="31"/>
  <c r="I24" i="31"/>
  <c r="I25" i="30" l="1"/>
  <c r="J24" i="30"/>
  <c r="I25" i="31"/>
  <c r="J24" i="31"/>
  <c r="I26" i="30" l="1"/>
  <c r="J25" i="30"/>
  <c r="J25" i="31"/>
  <c r="I26" i="31"/>
  <c r="I27" i="30" l="1"/>
  <c r="J26" i="30"/>
  <c r="J26" i="31"/>
  <c r="I27" i="31"/>
  <c r="I28" i="30" l="1"/>
  <c r="J27" i="30"/>
  <c r="J27" i="31"/>
  <c r="I28" i="31"/>
  <c r="I29" i="30" l="1"/>
  <c r="J28" i="30"/>
  <c r="I29" i="31"/>
  <c r="J28" i="31"/>
  <c r="I30" i="30" l="1"/>
  <c r="J29" i="30"/>
  <c r="J29" i="31"/>
  <c r="I30" i="31"/>
  <c r="I31" i="30" l="1"/>
  <c r="J30" i="30"/>
  <c r="I31" i="31"/>
  <c r="J30" i="31"/>
  <c r="I32" i="30" l="1"/>
  <c r="J31" i="30"/>
  <c r="J31" i="31"/>
  <c r="I32" i="31"/>
  <c r="I33" i="30" l="1"/>
  <c r="J32" i="30"/>
  <c r="I33" i="31"/>
  <c r="J32" i="31"/>
  <c r="I34" i="30" l="1"/>
  <c r="J33" i="30"/>
  <c r="J33" i="31"/>
  <c r="I34" i="31"/>
  <c r="I35" i="30" l="1"/>
  <c r="J34" i="30"/>
  <c r="I35" i="31"/>
  <c r="J34" i="31"/>
  <c r="I36" i="30" l="1"/>
  <c r="J35" i="30"/>
  <c r="J35" i="31"/>
  <c r="I36" i="31"/>
  <c r="I37" i="30" l="1"/>
  <c r="J36" i="30"/>
  <c r="J36" i="31"/>
  <c r="I37" i="31"/>
  <c r="I38" i="30" l="1"/>
  <c r="J37" i="30"/>
  <c r="J37" i="31"/>
  <c r="I38" i="31"/>
  <c r="I39" i="30" l="1"/>
  <c r="J38" i="30"/>
  <c r="J38" i="31"/>
  <c r="I39" i="31"/>
  <c r="I40" i="30" l="1"/>
  <c r="J39" i="30"/>
  <c r="J39" i="31"/>
  <c r="I40" i="31"/>
  <c r="I41" i="30" l="1"/>
  <c r="J40" i="30"/>
  <c r="J40" i="31"/>
  <c r="I41" i="31"/>
  <c r="I42" i="30" l="1"/>
  <c r="J41" i="30"/>
  <c r="J41" i="31"/>
  <c r="I42" i="31"/>
  <c r="J42" i="31" s="1"/>
  <c r="I43" i="30" l="1"/>
  <c r="J42" i="30"/>
  <c r="F86" i="23"/>
  <c r="I44" i="30" l="1"/>
  <c r="J43" i="30"/>
  <c r="W10" i="23"/>
  <c r="X10" i="23"/>
  <c r="Y10" i="23"/>
  <c r="S10" i="23"/>
  <c r="T10" i="23"/>
  <c r="U10" i="23"/>
  <c r="V10" i="23"/>
  <c r="AA10" i="23"/>
  <c r="AB10" i="23" s="1"/>
  <c r="AC10" i="23"/>
  <c r="F11" i="23"/>
  <c r="L11" i="23" s="1"/>
  <c r="N11" i="23"/>
  <c r="W11" i="23"/>
  <c r="X11" i="23"/>
  <c r="Y11" i="23"/>
  <c r="Z11" i="23"/>
  <c r="Z12" i="23" s="1"/>
  <c r="F12" i="23"/>
  <c r="L12" i="23" s="1"/>
  <c r="N12" i="23"/>
  <c r="W12" i="23"/>
  <c r="X12" i="23"/>
  <c r="Y12" i="23"/>
  <c r="I45" i="30" l="1"/>
  <c r="J44" i="30"/>
  <c r="K12" i="23"/>
  <c r="K11" i="23"/>
  <c r="M12" i="23"/>
  <c r="M11" i="23"/>
  <c r="P12" i="23"/>
  <c r="O12" i="23" s="1"/>
  <c r="P11" i="23"/>
  <c r="O11" i="23" s="1"/>
  <c r="G11" i="23" s="1"/>
  <c r="I46" i="30" l="1"/>
  <c r="J45" i="30"/>
  <c r="I11" i="23"/>
  <c r="J11" i="23"/>
  <c r="T11" i="23"/>
  <c r="U11" i="23"/>
  <c r="S11" i="23"/>
  <c r="V11" i="23"/>
  <c r="G12" i="23"/>
  <c r="I47" i="30" l="1"/>
  <c r="J46" i="30"/>
  <c r="I12" i="23"/>
  <c r="J12" i="23"/>
  <c r="T12" i="23"/>
  <c r="V12" i="23"/>
  <c r="S12" i="23"/>
  <c r="U12" i="23"/>
  <c r="Q11" i="23"/>
  <c r="AC11" i="23"/>
  <c r="AA11" i="23"/>
  <c r="AB11" i="23" s="1"/>
  <c r="R11" i="23"/>
  <c r="E49" i="25"/>
  <c r="E48" i="25"/>
  <c r="E47" i="25"/>
  <c r="E46" i="25"/>
  <c r="E45" i="25"/>
  <c r="I48" i="30" l="1"/>
  <c r="J47" i="30"/>
  <c r="H11" i="23"/>
  <c r="R12" i="23"/>
  <c r="AA12" i="23"/>
  <c r="AB12" i="23" s="1"/>
  <c r="Q12" i="23"/>
  <c r="AC12" i="23"/>
  <c r="E53" i="25"/>
  <c r="E37" i="25"/>
  <c r="E36" i="25"/>
  <c r="E35" i="25"/>
  <c r="I49" i="30" l="1"/>
  <c r="J48" i="30"/>
  <c r="G55" i="2"/>
  <c r="G69" i="2" s="1"/>
  <c r="E29" i="25"/>
  <c r="H12" i="23"/>
  <c r="E41" i="25"/>
  <c r="E37" i="2" s="1"/>
  <c r="I50" i="30" l="1"/>
  <c r="J49" i="30"/>
  <c r="D37" i="2"/>
  <c r="D55" i="2" s="1"/>
  <c r="E55" i="2"/>
  <c r="E69" i="2" s="1"/>
  <c r="AA23" i="1"/>
  <c r="I51" i="30" l="1"/>
  <c r="J50" i="30"/>
  <c r="AR21" i="1"/>
  <c r="AX21" i="1" s="1"/>
  <c r="AR22" i="1"/>
  <c r="AR20" i="1"/>
  <c r="AX20" i="1" s="1"/>
  <c r="AX22" i="1"/>
  <c r="C65" i="2"/>
  <c r="C64" i="2"/>
  <c r="C66" i="2"/>
  <c r="C67" i="2"/>
  <c r="I52" i="30" l="1"/>
  <c r="J51" i="30"/>
  <c r="F13" i="23"/>
  <c r="M13" i="23" s="1"/>
  <c r="F14" i="23"/>
  <c r="M14" i="23" s="1"/>
  <c r="F15" i="23"/>
  <c r="L15" i="23" s="1"/>
  <c r="F16" i="23"/>
  <c r="L16" i="23" s="1"/>
  <c r="F17" i="23"/>
  <c r="M17" i="23" s="1"/>
  <c r="F18" i="23"/>
  <c r="M18" i="23" s="1"/>
  <c r="F19" i="23"/>
  <c r="L19" i="23" s="1"/>
  <c r="F20" i="23"/>
  <c r="L20" i="23" s="1"/>
  <c r="F21" i="23"/>
  <c r="L21" i="23" s="1"/>
  <c r="F22" i="23"/>
  <c r="L22" i="23" s="1"/>
  <c r="F23" i="23"/>
  <c r="M23" i="23" s="1"/>
  <c r="F24" i="23"/>
  <c r="L24" i="23" s="1"/>
  <c r="F25" i="23"/>
  <c r="F26" i="23"/>
  <c r="M26" i="23" s="1"/>
  <c r="F27" i="23"/>
  <c r="M27" i="23" s="1"/>
  <c r="F28" i="23"/>
  <c r="L28" i="23" s="1"/>
  <c r="F29" i="23"/>
  <c r="F30" i="23"/>
  <c r="M30" i="23" s="1"/>
  <c r="F31" i="23"/>
  <c r="M31" i="23" s="1"/>
  <c r="F32" i="23"/>
  <c r="L32" i="23" s="1"/>
  <c r="F33" i="23"/>
  <c r="M33" i="23" s="1"/>
  <c r="F34" i="23"/>
  <c r="M34" i="23" s="1"/>
  <c r="F35" i="23"/>
  <c r="L35" i="23" s="1"/>
  <c r="F36" i="23"/>
  <c r="L36" i="23" s="1"/>
  <c r="F37" i="23"/>
  <c r="L37" i="23" s="1"/>
  <c r="F38" i="23"/>
  <c r="L38" i="23" s="1"/>
  <c r="F39" i="23"/>
  <c r="M39" i="23" s="1"/>
  <c r="F40" i="23"/>
  <c r="L40" i="23" s="1"/>
  <c r="F41" i="23"/>
  <c r="L41" i="23" s="1"/>
  <c r="F42" i="23"/>
  <c r="M42" i="23" s="1"/>
  <c r="F43" i="23"/>
  <c r="L43" i="23" s="1"/>
  <c r="F44" i="23"/>
  <c r="M44" i="23" s="1"/>
  <c r="F45" i="23"/>
  <c r="L45" i="23" s="1"/>
  <c r="F46" i="23"/>
  <c r="M46" i="23" s="1"/>
  <c r="F47" i="23"/>
  <c r="M47" i="23" s="1"/>
  <c r="F48" i="23"/>
  <c r="M48" i="23" s="1"/>
  <c r="F49" i="23"/>
  <c r="F51" i="23"/>
  <c r="M51" i="23" s="1"/>
  <c r="F52" i="23"/>
  <c r="L52" i="23" s="1"/>
  <c r="F53" i="23"/>
  <c r="L53" i="23" s="1"/>
  <c r="F54" i="23"/>
  <c r="M54" i="23" s="1"/>
  <c r="F55" i="23"/>
  <c r="M55" i="23" s="1"/>
  <c r="F56" i="23"/>
  <c r="L56" i="23" s="1"/>
  <c r="F57" i="23"/>
  <c r="L57" i="23" s="1"/>
  <c r="F58" i="23"/>
  <c r="L58" i="23" s="1"/>
  <c r="F59" i="23"/>
  <c r="M59" i="23" s="1"/>
  <c r="F60" i="23"/>
  <c r="L60" i="23" s="1"/>
  <c r="F61" i="23"/>
  <c r="L61" i="23" s="1"/>
  <c r="F62" i="23"/>
  <c r="F63" i="23"/>
  <c r="M63" i="23" s="1"/>
  <c r="F64" i="23"/>
  <c r="M64" i="23" s="1"/>
  <c r="F65" i="23"/>
  <c r="M65" i="23" s="1"/>
  <c r="F66" i="23"/>
  <c r="M66" i="23" s="1"/>
  <c r="F67" i="23"/>
  <c r="M67" i="23" s="1"/>
  <c r="F68" i="23"/>
  <c r="L68" i="23" s="1"/>
  <c r="F69" i="23"/>
  <c r="L69" i="23" s="1"/>
  <c r="F70" i="23"/>
  <c r="F71" i="23"/>
  <c r="M71" i="23" s="1"/>
  <c r="F72" i="23"/>
  <c r="M72" i="23" s="1"/>
  <c r="F73" i="23"/>
  <c r="L73" i="23" s="1"/>
  <c r="F74" i="23"/>
  <c r="L74" i="23" s="1"/>
  <c r="F75" i="23"/>
  <c r="M75" i="23" s="1"/>
  <c r="F76" i="23"/>
  <c r="M76" i="23" s="1"/>
  <c r="F77" i="23"/>
  <c r="L77" i="23" s="1"/>
  <c r="F78" i="23"/>
  <c r="L78" i="23" s="1"/>
  <c r="F79" i="23"/>
  <c r="M79" i="23" s="1"/>
  <c r="F80" i="23"/>
  <c r="M80" i="23" s="1"/>
  <c r="F81" i="23"/>
  <c r="M81" i="23" s="1"/>
  <c r="F82" i="23"/>
  <c r="L82" i="23" s="1"/>
  <c r="F83" i="23"/>
  <c r="F84" i="23"/>
  <c r="M84" i="23" s="1"/>
  <c r="F85" i="23"/>
  <c r="M85" i="23" s="1"/>
  <c r="F87" i="23"/>
  <c r="L87" i="23" s="1"/>
  <c r="F88" i="23"/>
  <c r="L88" i="23" s="1"/>
  <c r="F89" i="23"/>
  <c r="F90" i="23"/>
  <c r="M90" i="23" s="1"/>
  <c r="F91" i="23"/>
  <c r="F92" i="23"/>
  <c r="F93" i="23"/>
  <c r="L93" i="23" s="1"/>
  <c r="F94" i="23"/>
  <c r="M94" i="23" s="1"/>
  <c r="F95" i="23"/>
  <c r="L95" i="23" s="1"/>
  <c r="F96" i="23"/>
  <c r="L96" i="23" s="1"/>
  <c r="F97" i="23"/>
  <c r="F98" i="23"/>
  <c r="M98" i="23" s="1"/>
  <c r="F99" i="23"/>
  <c r="F100" i="23"/>
  <c r="F101" i="23"/>
  <c r="M101" i="23" s="1"/>
  <c r="F102" i="23"/>
  <c r="M102" i="23" s="1"/>
  <c r="F103" i="23"/>
  <c r="F104" i="23"/>
  <c r="L104" i="23" s="1"/>
  <c r="F105" i="23"/>
  <c r="L105" i="23" s="1"/>
  <c r="F106" i="23"/>
  <c r="F107" i="23"/>
  <c r="M107" i="23" s="1"/>
  <c r="F108" i="23"/>
  <c r="M108" i="23" s="1"/>
  <c r="F109" i="23"/>
  <c r="F110" i="23"/>
  <c r="M110" i="23" s="1"/>
  <c r="F111" i="23"/>
  <c r="M111" i="23" s="1"/>
  <c r="F112" i="23"/>
  <c r="M112" i="23" s="1"/>
  <c r="F113" i="23"/>
  <c r="F114" i="23"/>
  <c r="F115" i="23"/>
  <c r="M115" i="23" s="1"/>
  <c r="F116" i="23"/>
  <c r="M116" i="23" s="1"/>
  <c r="F117" i="23"/>
  <c r="F118" i="23"/>
  <c r="F119" i="23"/>
  <c r="M119" i="23" s="1"/>
  <c r="F120" i="23"/>
  <c r="L120" i="23" s="1"/>
  <c r="F121" i="23"/>
  <c r="L121" i="23" s="1"/>
  <c r="F122" i="23"/>
  <c r="F123" i="23"/>
  <c r="L123" i="23" s="1"/>
  <c r="F124" i="23"/>
  <c r="M124" i="23" s="1"/>
  <c r="F125" i="23"/>
  <c r="F126" i="23"/>
  <c r="L126" i="23" s="1"/>
  <c r="F127" i="23"/>
  <c r="M127" i="23" s="1"/>
  <c r="F128" i="23"/>
  <c r="M128" i="23" s="1"/>
  <c r="F129" i="23"/>
  <c r="F130" i="23"/>
  <c r="F131" i="23"/>
  <c r="M131" i="23" s="1"/>
  <c r="F132" i="23"/>
  <c r="L132" i="23" s="1"/>
  <c r="F133" i="23"/>
  <c r="F134" i="23"/>
  <c r="F135" i="23"/>
  <c r="F136" i="23"/>
  <c r="L136" i="23" s="1"/>
  <c r="F137" i="23"/>
  <c r="F138" i="23"/>
  <c r="F139" i="23"/>
  <c r="F140" i="23"/>
  <c r="L140" i="23" s="1"/>
  <c r="F141" i="23"/>
  <c r="F142" i="23"/>
  <c r="M142" i="23" s="1"/>
  <c r="F143" i="23"/>
  <c r="M143" i="23" s="1"/>
  <c r="F144" i="23"/>
  <c r="L144" i="23" s="1"/>
  <c r="F145" i="23"/>
  <c r="F146" i="23"/>
  <c r="F147" i="23"/>
  <c r="M147" i="23" s="1"/>
  <c r="F148" i="23"/>
  <c r="L148" i="23" s="1"/>
  <c r="F149" i="23"/>
  <c r="F150" i="23"/>
  <c r="F151" i="23"/>
  <c r="F152" i="23"/>
  <c r="L152" i="23" s="1"/>
  <c r="F153" i="23"/>
  <c r="F154" i="23"/>
  <c r="F155" i="23"/>
  <c r="F156" i="23"/>
  <c r="L156" i="23" s="1"/>
  <c r="F157" i="23"/>
  <c r="F158" i="23"/>
  <c r="M158" i="23" s="1"/>
  <c r="F159" i="23"/>
  <c r="M159" i="23" s="1"/>
  <c r="F160" i="23"/>
  <c r="L160" i="23" s="1"/>
  <c r="F161" i="23"/>
  <c r="F162" i="23"/>
  <c r="F163" i="23"/>
  <c r="M163" i="23" s="1"/>
  <c r="F164" i="23"/>
  <c r="L164" i="23" s="1"/>
  <c r="F165" i="23"/>
  <c r="F166" i="23"/>
  <c r="F167" i="23"/>
  <c r="F168" i="23"/>
  <c r="L168" i="23" s="1"/>
  <c r="F169" i="23"/>
  <c r="F170" i="23"/>
  <c r="F171" i="23"/>
  <c r="F172" i="23"/>
  <c r="F173" i="23"/>
  <c r="F174" i="23"/>
  <c r="F175" i="23"/>
  <c r="F176" i="23"/>
  <c r="F177" i="23"/>
  <c r="F178" i="23"/>
  <c r="F179" i="23"/>
  <c r="F180" i="23"/>
  <c r="F181" i="23"/>
  <c r="F182" i="23"/>
  <c r="F183" i="23"/>
  <c r="F184" i="23"/>
  <c r="M184" i="23" s="1"/>
  <c r="F185" i="23"/>
  <c r="F186" i="23"/>
  <c r="F187" i="23"/>
  <c r="F188" i="23"/>
  <c r="F189" i="23"/>
  <c r="F190" i="23"/>
  <c r="F191" i="23"/>
  <c r="P191" i="23" s="1"/>
  <c r="F192" i="23"/>
  <c r="P192" i="23" s="1"/>
  <c r="F193" i="23"/>
  <c r="F194" i="23"/>
  <c r="O194" i="23" s="1"/>
  <c r="F195" i="23"/>
  <c r="P195" i="23" s="1"/>
  <c r="F196" i="23"/>
  <c r="G196" i="23" s="1"/>
  <c r="F197" i="23"/>
  <c r="F198" i="23"/>
  <c r="O198" i="23" s="1"/>
  <c r="F199" i="23"/>
  <c r="P199" i="23" s="1"/>
  <c r="F200" i="23"/>
  <c r="O200" i="23" s="1"/>
  <c r="F201" i="23"/>
  <c r="F202" i="23"/>
  <c r="O202" i="23" s="1"/>
  <c r="F203" i="23"/>
  <c r="P203" i="23" s="1"/>
  <c r="F204" i="23"/>
  <c r="P204" i="23" s="1"/>
  <c r="F205" i="23"/>
  <c r="F206" i="23"/>
  <c r="O206" i="23" s="1"/>
  <c r="F207" i="23"/>
  <c r="P207" i="23" s="1"/>
  <c r="F208" i="23"/>
  <c r="P208" i="23" s="1"/>
  <c r="F209" i="23"/>
  <c r="F210" i="23"/>
  <c r="O210" i="23" s="1"/>
  <c r="F211" i="23"/>
  <c r="P211" i="23" s="1"/>
  <c r="F212" i="23"/>
  <c r="G212" i="23" s="1"/>
  <c r="F213" i="23"/>
  <c r="F214" i="23"/>
  <c r="O214" i="23" s="1"/>
  <c r="F215" i="23"/>
  <c r="P215" i="23" s="1"/>
  <c r="F216" i="23"/>
  <c r="O216" i="23" s="1"/>
  <c r="F217" i="23"/>
  <c r="F218" i="23"/>
  <c r="O218" i="23" s="1"/>
  <c r="F219" i="23"/>
  <c r="P219" i="23" s="1"/>
  <c r="F220" i="23"/>
  <c r="P220" i="23" s="1"/>
  <c r="F221" i="23"/>
  <c r="F222" i="23"/>
  <c r="O222" i="23" s="1"/>
  <c r="F223" i="23"/>
  <c r="P223" i="23" s="1"/>
  <c r="F224" i="23"/>
  <c r="P224" i="23" s="1"/>
  <c r="F225" i="23"/>
  <c r="F226" i="23"/>
  <c r="O226" i="23" s="1"/>
  <c r="F227" i="23"/>
  <c r="P227" i="23" s="1"/>
  <c r="F228" i="23"/>
  <c r="G228" i="23" s="1"/>
  <c r="F229" i="23"/>
  <c r="F230" i="23"/>
  <c r="O230" i="23" s="1"/>
  <c r="F231" i="23"/>
  <c r="P231" i="23" s="1"/>
  <c r="F232" i="23"/>
  <c r="O232" i="23" s="1"/>
  <c r="F233" i="23"/>
  <c r="F234" i="23"/>
  <c r="O234" i="23" s="1"/>
  <c r="F235" i="23"/>
  <c r="P235" i="23" s="1"/>
  <c r="F236" i="23"/>
  <c r="P236" i="23" s="1"/>
  <c r="F237" i="23"/>
  <c r="F238" i="23"/>
  <c r="O238" i="23" s="1"/>
  <c r="F239" i="23"/>
  <c r="P239" i="23" s="1"/>
  <c r="F240" i="23"/>
  <c r="P240" i="23" s="1"/>
  <c r="F241" i="23"/>
  <c r="F242" i="23"/>
  <c r="O242" i="23" s="1"/>
  <c r="F243" i="23"/>
  <c r="P243" i="23" s="1"/>
  <c r="F244" i="23"/>
  <c r="G244" i="23" s="1"/>
  <c r="F245" i="23"/>
  <c r="F246" i="23"/>
  <c r="O246" i="23" s="1"/>
  <c r="F247" i="23"/>
  <c r="P247" i="23" s="1"/>
  <c r="F248" i="23"/>
  <c r="O248" i="23" s="1"/>
  <c r="F249" i="23"/>
  <c r="F250" i="23"/>
  <c r="O250" i="23" s="1"/>
  <c r="F251" i="23"/>
  <c r="P251" i="23" s="1"/>
  <c r="F252" i="23"/>
  <c r="P252" i="23" s="1"/>
  <c r="F253" i="23"/>
  <c r="F254" i="23"/>
  <c r="O254" i="23" s="1"/>
  <c r="F255" i="23"/>
  <c r="P255" i="23" s="1"/>
  <c r="F256" i="23"/>
  <c r="P256" i="23" s="1"/>
  <c r="F257" i="23"/>
  <c r="F258" i="23"/>
  <c r="O258" i="23" s="1"/>
  <c r="F259" i="23"/>
  <c r="P259" i="23" s="1"/>
  <c r="F260" i="23"/>
  <c r="G260" i="23" s="1"/>
  <c r="F261" i="23"/>
  <c r="F262" i="23"/>
  <c r="O262" i="23" s="1"/>
  <c r="F263" i="23"/>
  <c r="P263" i="23" s="1"/>
  <c r="F264" i="23"/>
  <c r="O264" i="23" s="1"/>
  <c r="F265" i="23"/>
  <c r="F266" i="23"/>
  <c r="O266" i="23" s="1"/>
  <c r="F267" i="23"/>
  <c r="G267" i="23" s="1"/>
  <c r="F268" i="23"/>
  <c r="P268" i="23" s="1"/>
  <c r="F269" i="23"/>
  <c r="F270" i="23"/>
  <c r="O270" i="23" s="1"/>
  <c r="F271" i="23"/>
  <c r="G271" i="23" s="1"/>
  <c r="F272" i="23"/>
  <c r="P272" i="23" s="1"/>
  <c r="F273" i="23"/>
  <c r="F274" i="23"/>
  <c r="O274" i="23" s="1"/>
  <c r="F275" i="23"/>
  <c r="G275" i="23" s="1"/>
  <c r="F276" i="23"/>
  <c r="G276" i="23" s="1"/>
  <c r="F277" i="23"/>
  <c r="F278" i="23"/>
  <c r="O278" i="23" s="1"/>
  <c r="F279" i="23"/>
  <c r="G279" i="23" s="1"/>
  <c r="F280" i="23"/>
  <c r="O280" i="23" s="1"/>
  <c r="F281" i="23"/>
  <c r="F282" i="23"/>
  <c r="O282" i="23" s="1"/>
  <c r="F283" i="23"/>
  <c r="G283" i="23" s="1"/>
  <c r="F284" i="23"/>
  <c r="O284" i="23" s="1"/>
  <c r="F285" i="23"/>
  <c r="F286" i="23"/>
  <c r="O286" i="23" s="1"/>
  <c r="F287" i="23"/>
  <c r="G287" i="23" s="1"/>
  <c r="F288" i="23"/>
  <c r="P288" i="23" s="1"/>
  <c r="F289" i="23"/>
  <c r="F290" i="23"/>
  <c r="O290" i="23" s="1"/>
  <c r="F291" i="23"/>
  <c r="G291" i="23" s="1"/>
  <c r="F292" i="23"/>
  <c r="O292" i="23" s="1"/>
  <c r="F293" i="23"/>
  <c r="F294" i="23"/>
  <c r="O294" i="23" s="1"/>
  <c r="F295" i="23"/>
  <c r="G295" i="23" s="1"/>
  <c r="F296" i="23"/>
  <c r="P296" i="23" s="1"/>
  <c r="F297" i="23"/>
  <c r="AB191" i="23"/>
  <c r="AB192" i="23"/>
  <c r="AB193" i="23"/>
  <c r="AB194" i="23"/>
  <c r="AB195" i="23"/>
  <c r="AB196" i="23"/>
  <c r="AB197" i="23"/>
  <c r="AB198" i="23"/>
  <c r="AB199" i="23"/>
  <c r="AB200" i="23"/>
  <c r="AB201" i="23"/>
  <c r="AB202" i="23"/>
  <c r="AB203" i="23"/>
  <c r="AB204" i="23"/>
  <c r="AB205" i="23"/>
  <c r="AB206" i="23"/>
  <c r="AB207" i="23"/>
  <c r="AB208" i="23"/>
  <c r="AB209" i="23"/>
  <c r="AB210" i="23"/>
  <c r="AB211" i="23"/>
  <c r="AB212" i="23"/>
  <c r="AB213" i="23"/>
  <c r="AB214" i="23"/>
  <c r="AB215" i="23"/>
  <c r="AB216" i="23"/>
  <c r="AB217" i="23"/>
  <c r="AB218" i="23"/>
  <c r="AB219" i="23"/>
  <c r="AB220" i="23"/>
  <c r="AB221" i="23"/>
  <c r="AB222" i="23"/>
  <c r="AB223" i="23"/>
  <c r="AB224" i="23"/>
  <c r="AB225" i="23"/>
  <c r="AB226" i="23"/>
  <c r="AB227" i="23"/>
  <c r="AB228" i="23"/>
  <c r="AB229" i="23"/>
  <c r="AB230" i="23"/>
  <c r="AB231" i="23"/>
  <c r="AB232" i="23"/>
  <c r="AB233" i="23"/>
  <c r="AB234" i="23"/>
  <c r="AB235" i="23"/>
  <c r="AB236" i="23"/>
  <c r="AB237" i="23"/>
  <c r="AB238" i="23"/>
  <c r="AB239" i="23"/>
  <c r="AB240" i="23"/>
  <c r="AB241" i="23"/>
  <c r="AB242" i="23"/>
  <c r="AB243" i="23"/>
  <c r="AB244" i="23"/>
  <c r="AB245" i="23"/>
  <c r="AB246" i="23"/>
  <c r="AB247" i="23"/>
  <c r="AB248" i="23"/>
  <c r="AB249" i="23"/>
  <c r="AB250" i="23"/>
  <c r="AB251" i="23"/>
  <c r="AB252" i="23"/>
  <c r="AB253" i="23"/>
  <c r="AB254" i="23"/>
  <c r="AB255" i="23"/>
  <c r="AB256" i="23"/>
  <c r="AB257" i="23"/>
  <c r="AB258" i="23"/>
  <c r="AB259" i="23"/>
  <c r="AB260" i="23"/>
  <c r="AB261" i="23"/>
  <c r="AB262" i="23"/>
  <c r="AB263" i="23"/>
  <c r="AB264" i="23"/>
  <c r="AB265" i="23"/>
  <c r="AB266" i="23"/>
  <c r="AB267" i="23"/>
  <c r="AB268" i="23"/>
  <c r="AB269" i="23"/>
  <c r="AB270" i="23"/>
  <c r="AB271" i="23"/>
  <c r="AB272" i="23"/>
  <c r="AB273" i="23"/>
  <c r="AB274" i="23"/>
  <c r="AB275" i="23"/>
  <c r="AB276" i="23"/>
  <c r="AB277" i="23"/>
  <c r="AB278" i="23"/>
  <c r="AB279" i="23"/>
  <c r="AB280" i="23"/>
  <c r="AB281" i="23"/>
  <c r="AB282" i="23"/>
  <c r="AB283" i="23"/>
  <c r="AB284" i="23"/>
  <c r="AB285" i="23"/>
  <c r="AB286" i="23"/>
  <c r="AB287" i="23"/>
  <c r="AB288" i="23"/>
  <c r="AB289" i="23"/>
  <c r="AB290" i="23"/>
  <c r="AB291" i="23"/>
  <c r="AB292" i="23"/>
  <c r="AB293" i="23"/>
  <c r="AB294" i="23"/>
  <c r="AB295" i="23"/>
  <c r="AB296" i="23"/>
  <c r="AB297" i="23"/>
  <c r="AA191" i="23"/>
  <c r="AA192" i="23"/>
  <c r="AA193" i="23"/>
  <c r="AA194" i="23"/>
  <c r="AA195" i="23"/>
  <c r="AA196" i="23"/>
  <c r="AA197" i="23"/>
  <c r="AA198" i="23"/>
  <c r="AA199" i="23"/>
  <c r="AA200" i="23"/>
  <c r="AA201" i="23"/>
  <c r="AA202" i="23"/>
  <c r="AA203" i="23"/>
  <c r="AA204" i="23"/>
  <c r="AA205" i="23"/>
  <c r="AA206" i="23"/>
  <c r="AA207" i="23"/>
  <c r="AA208" i="23"/>
  <c r="AA209" i="23"/>
  <c r="AA210" i="23"/>
  <c r="AA211" i="23"/>
  <c r="AA212" i="23"/>
  <c r="AA213" i="23"/>
  <c r="AA214" i="23"/>
  <c r="AA215" i="23"/>
  <c r="AA216" i="23"/>
  <c r="AA217" i="23"/>
  <c r="AA218" i="23"/>
  <c r="AA219" i="23"/>
  <c r="AA220" i="23"/>
  <c r="AA221" i="23"/>
  <c r="AA222" i="23"/>
  <c r="AA223" i="23"/>
  <c r="AA224" i="23"/>
  <c r="AA225" i="23"/>
  <c r="AA226" i="23"/>
  <c r="AA227" i="23"/>
  <c r="AA228" i="23"/>
  <c r="AA229" i="23"/>
  <c r="AA230" i="23"/>
  <c r="AA231" i="23"/>
  <c r="AA232" i="23"/>
  <c r="AA233" i="23"/>
  <c r="AA234" i="23"/>
  <c r="AA235" i="23"/>
  <c r="AA236" i="23"/>
  <c r="AA237" i="23"/>
  <c r="AA238" i="23"/>
  <c r="AA239" i="23"/>
  <c r="AA240" i="23"/>
  <c r="AA241" i="23"/>
  <c r="AA242" i="23"/>
  <c r="AA243" i="23"/>
  <c r="AA244" i="23"/>
  <c r="AA245" i="23"/>
  <c r="AA246" i="23"/>
  <c r="AA247" i="23"/>
  <c r="AA248" i="23"/>
  <c r="AA249" i="23"/>
  <c r="AA250" i="23"/>
  <c r="AA251" i="23"/>
  <c r="AA252" i="23"/>
  <c r="AA253" i="23"/>
  <c r="AA254" i="23"/>
  <c r="AA255" i="23"/>
  <c r="AA256" i="23"/>
  <c r="AA257" i="23"/>
  <c r="AA258" i="23"/>
  <c r="AA259" i="23"/>
  <c r="AA260" i="23"/>
  <c r="AA261" i="23"/>
  <c r="AA262" i="23"/>
  <c r="AA263" i="23"/>
  <c r="AA264" i="23"/>
  <c r="AA265" i="23"/>
  <c r="AA266" i="23"/>
  <c r="AA267" i="23"/>
  <c r="AA268" i="23"/>
  <c r="AA269" i="23"/>
  <c r="AA270" i="23"/>
  <c r="AA271" i="23"/>
  <c r="AA272" i="23"/>
  <c r="AA273" i="23"/>
  <c r="AA274" i="23"/>
  <c r="AA275" i="23"/>
  <c r="AA276" i="23"/>
  <c r="AA277" i="23"/>
  <c r="AA278" i="23"/>
  <c r="AA279" i="23"/>
  <c r="AA280" i="23"/>
  <c r="AA281" i="23"/>
  <c r="AA282" i="23"/>
  <c r="AA283" i="23"/>
  <c r="AA284" i="23"/>
  <c r="AA285" i="23"/>
  <c r="AA286" i="23"/>
  <c r="AA287" i="23"/>
  <c r="AA288" i="23"/>
  <c r="AA289" i="23"/>
  <c r="AA290" i="23"/>
  <c r="AA291" i="23"/>
  <c r="AA292" i="23"/>
  <c r="AA293" i="23"/>
  <c r="AA294" i="23"/>
  <c r="AA295" i="23"/>
  <c r="AA296" i="23"/>
  <c r="AA297" i="23"/>
  <c r="V106" i="23"/>
  <c r="V107" i="23"/>
  <c r="V108" i="23"/>
  <c r="V109" i="23"/>
  <c r="V110" i="23"/>
  <c r="V111" i="23"/>
  <c r="V112" i="23"/>
  <c r="V113" i="23"/>
  <c r="V114" i="23"/>
  <c r="V115" i="23"/>
  <c r="V116" i="23"/>
  <c r="V117" i="23"/>
  <c r="V118" i="23"/>
  <c r="V119" i="23"/>
  <c r="V120" i="23"/>
  <c r="V121" i="23"/>
  <c r="V122" i="23"/>
  <c r="V123" i="23"/>
  <c r="V124" i="23"/>
  <c r="V125" i="23"/>
  <c r="V126" i="23"/>
  <c r="V127" i="23"/>
  <c r="V128" i="23"/>
  <c r="V129" i="23"/>
  <c r="V130" i="23"/>
  <c r="V131" i="23"/>
  <c r="V132" i="23"/>
  <c r="V133" i="23"/>
  <c r="V134" i="23"/>
  <c r="V135" i="23"/>
  <c r="V136" i="23"/>
  <c r="V137" i="23"/>
  <c r="V138" i="23"/>
  <c r="V139" i="23"/>
  <c r="V140" i="23"/>
  <c r="V141" i="23"/>
  <c r="V142" i="23"/>
  <c r="V143" i="23"/>
  <c r="V144" i="23"/>
  <c r="V145" i="23"/>
  <c r="V146" i="23"/>
  <c r="V147" i="23"/>
  <c r="V148" i="23"/>
  <c r="V149" i="23"/>
  <c r="V150" i="23"/>
  <c r="V151" i="23"/>
  <c r="V152" i="23"/>
  <c r="V153" i="23"/>
  <c r="V154" i="23"/>
  <c r="V155" i="23"/>
  <c r="V156" i="23"/>
  <c r="V157" i="23"/>
  <c r="V158" i="23"/>
  <c r="V159" i="23"/>
  <c r="V160" i="23"/>
  <c r="V161" i="23"/>
  <c r="V162" i="23"/>
  <c r="V163" i="23"/>
  <c r="V164" i="23"/>
  <c r="V165" i="23"/>
  <c r="V166" i="23"/>
  <c r="V167" i="23"/>
  <c r="V168" i="23"/>
  <c r="V169" i="23"/>
  <c r="V170" i="23"/>
  <c r="V171" i="23"/>
  <c r="V172" i="23"/>
  <c r="V173" i="23"/>
  <c r="V174" i="23"/>
  <c r="V175" i="23"/>
  <c r="V176" i="23"/>
  <c r="V177" i="23"/>
  <c r="V178" i="23"/>
  <c r="V179" i="23"/>
  <c r="V180" i="23"/>
  <c r="V181" i="23"/>
  <c r="V182" i="23"/>
  <c r="V183" i="23"/>
  <c r="V184" i="23"/>
  <c r="V185" i="23"/>
  <c r="V186" i="23"/>
  <c r="V187" i="23"/>
  <c r="V188" i="23"/>
  <c r="V189" i="23"/>
  <c r="V190" i="23"/>
  <c r="V191" i="23"/>
  <c r="V192" i="23"/>
  <c r="V193" i="23"/>
  <c r="V194" i="23"/>
  <c r="V195" i="23"/>
  <c r="V196" i="23"/>
  <c r="V197" i="23"/>
  <c r="V198" i="23"/>
  <c r="V199" i="23"/>
  <c r="V200" i="23"/>
  <c r="V201" i="23"/>
  <c r="V202" i="23"/>
  <c r="V203" i="23"/>
  <c r="V204" i="23"/>
  <c r="V205" i="23"/>
  <c r="V206" i="23"/>
  <c r="V207" i="23"/>
  <c r="V208" i="23"/>
  <c r="V209" i="23"/>
  <c r="V210" i="23"/>
  <c r="V211" i="23"/>
  <c r="V212" i="23"/>
  <c r="V213" i="23"/>
  <c r="V214" i="23"/>
  <c r="V215" i="23"/>
  <c r="V216" i="23"/>
  <c r="V217" i="23"/>
  <c r="V218" i="23"/>
  <c r="V219" i="23"/>
  <c r="V220" i="23"/>
  <c r="V221" i="23"/>
  <c r="V222" i="23"/>
  <c r="V223" i="23"/>
  <c r="V224" i="23"/>
  <c r="V225" i="23"/>
  <c r="V226" i="23"/>
  <c r="V227" i="23"/>
  <c r="V228" i="23"/>
  <c r="V229" i="23"/>
  <c r="V230" i="23"/>
  <c r="V231" i="23"/>
  <c r="V232" i="23"/>
  <c r="V233" i="23"/>
  <c r="V234" i="23"/>
  <c r="V235" i="23"/>
  <c r="V236" i="23"/>
  <c r="V237" i="23"/>
  <c r="V238" i="23"/>
  <c r="V239" i="23"/>
  <c r="V240" i="23"/>
  <c r="V241" i="23"/>
  <c r="V242" i="23"/>
  <c r="V243" i="23"/>
  <c r="V244" i="23"/>
  <c r="V245" i="23"/>
  <c r="V246" i="23"/>
  <c r="V247" i="23"/>
  <c r="V248" i="23"/>
  <c r="V249" i="23"/>
  <c r="V250" i="23"/>
  <c r="V251" i="23"/>
  <c r="V252" i="23"/>
  <c r="V253" i="23"/>
  <c r="V254" i="23"/>
  <c r="V255" i="23"/>
  <c r="V256" i="23"/>
  <c r="V257" i="23"/>
  <c r="V258" i="23"/>
  <c r="V259" i="23"/>
  <c r="V260" i="23"/>
  <c r="V261" i="23"/>
  <c r="V262" i="23"/>
  <c r="V263" i="23"/>
  <c r="V264" i="23"/>
  <c r="V265" i="23"/>
  <c r="V266" i="23"/>
  <c r="V267" i="23"/>
  <c r="V268" i="23"/>
  <c r="V269" i="23"/>
  <c r="V270" i="23"/>
  <c r="V271" i="23"/>
  <c r="V272" i="23"/>
  <c r="V273" i="23"/>
  <c r="V274" i="23"/>
  <c r="V275" i="23"/>
  <c r="V276" i="23"/>
  <c r="V277" i="23"/>
  <c r="V278" i="23"/>
  <c r="V279" i="23"/>
  <c r="V280" i="23"/>
  <c r="V281" i="23"/>
  <c r="V282" i="23"/>
  <c r="V283" i="23"/>
  <c r="V284" i="23"/>
  <c r="V285" i="23"/>
  <c r="V286" i="23"/>
  <c r="V287" i="23"/>
  <c r="V288" i="23"/>
  <c r="V289" i="23"/>
  <c r="V290" i="23"/>
  <c r="V291" i="23"/>
  <c r="V292" i="23"/>
  <c r="V293" i="23"/>
  <c r="V294" i="23"/>
  <c r="V295" i="23"/>
  <c r="V296" i="23"/>
  <c r="V297" i="23"/>
  <c r="U106" i="23"/>
  <c r="U107" i="23"/>
  <c r="U108" i="23"/>
  <c r="U109" i="23"/>
  <c r="U110" i="23"/>
  <c r="U111" i="23"/>
  <c r="U112" i="23"/>
  <c r="U113" i="23"/>
  <c r="U114" i="23"/>
  <c r="U115" i="23"/>
  <c r="U116" i="23"/>
  <c r="U117" i="23"/>
  <c r="U118" i="23"/>
  <c r="U119" i="23"/>
  <c r="U120" i="23"/>
  <c r="U121" i="23"/>
  <c r="U122" i="23"/>
  <c r="U123" i="23"/>
  <c r="U124" i="23"/>
  <c r="U125" i="23"/>
  <c r="U126" i="23"/>
  <c r="U127" i="23"/>
  <c r="U128" i="23"/>
  <c r="U129" i="23"/>
  <c r="U130" i="23"/>
  <c r="U131" i="23"/>
  <c r="U132" i="23"/>
  <c r="U133" i="23"/>
  <c r="U134" i="23"/>
  <c r="U135" i="23"/>
  <c r="U136" i="23"/>
  <c r="U137" i="23"/>
  <c r="U138" i="23"/>
  <c r="U139" i="23"/>
  <c r="U140" i="23"/>
  <c r="U141" i="23"/>
  <c r="U142" i="23"/>
  <c r="U143" i="23"/>
  <c r="U144" i="23"/>
  <c r="U145" i="23"/>
  <c r="U146" i="23"/>
  <c r="U147" i="23"/>
  <c r="U148" i="23"/>
  <c r="U149" i="23"/>
  <c r="U150" i="23"/>
  <c r="U151" i="23"/>
  <c r="U152" i="23"/>
  <c r="U153" i="23"/>
  <c r="U154" i="23"/>
  <c r="U155" i="23"/>
  <c r="U156" i="23"/>
  <c r="U157" i="23"/>
  <c r="U158" i="23"/>
  <c r="U159" i="23"/>
  <c r="U160" i="23"/>
  <c r="U161" i="23"/>
  <c r="U162" i="23"/>
  <c r="U163" i="23"/>
  <c r="U164" i="23"/>
  <c r="U165" i="23"/>
  <c r="U166" i="23"/>
  <c r="U167" i="23"/>
  <c r="U168" i="23"/>
  <c r="U169" i="23"/>
  <c r="U170" i="23"/>
  <c r="U171" i="23"/>
  <c r="U172" i="23"/>
  <c r="U173" i="23"/>
  <c r="U174" i="23"/>
  <c r="U175" i="23"/>
  <c r="U176" i="23"/>
  <c r="U177" i="23"/>
  <c r="U178" i="23"/>
  <c r="U179" i="23"/>
  <c r="U180" i="23"/>
  <c r="U181" i="23"/>
  <c r="U182" i="23"/>
  <c r="U183" i="23"/>
  <c r="U184" i="23"/>
  <c r="U185" i="23"/>
  <c r="U186" i="23"/>
  <c r="U187" i="23"/>
  <c r="U188" i="23"/>
  <c r="U189" i="23"/>
  <c r="U190" i="23"/>
  <c r="U191" i="23"/>
  <c r="U192" i="23"/>
  <c r="U193" i="23"/>
  <c r="U194" i="23"/>
  <c r="U195" i="23"/>
  <c r="U196" i="23"/>
  <c r="U197" i="23"/>
  <c r="U198" i="23"/>
  <c r="U199" i="23"/>
  <c r="U200" i="23"/>
  <c r="U201" i="23"/>
  <c r="U202" i="23"/>
  <c r="U203" i="23"/>
  <c r="U204" i="23"/>
  <c r="U205" i="23"/>
  <c r="U206" i="23"/>
  <c r="U207" i="23"/>
  <c r="U208" i="23"/>
  <c r="U209" i="23"/>
  <c r="U210" i="23"/>
  <c r="U211" i="23"/>
  <c r="U212" i="23"/>
  <c r="U213" i="23"/>
  <c r="U214" i="23"/>
  <c r="U215" i="23"/>
  <c r="U216" i="23"/>
  <c r="U217" i="23"/>
  <c r="U218" i="23"/>
  <c r="U219" i="23"/>
  <c r="U220" i="23"/>
  <c r="U221" i="23"/>
  <c r="U222" i="23"/>
  <c r="U223" i="23"/>
  <c r="U224" i="23"/>
  <c r="U225" i="23"/>
  <c r="U226" i="23"/>
  <c r="U227" i="23"/>
  <c r="U228" i="23"/>
  <c r="U229" i="23"/>
  <c r="U230" i="23"/>
  <c r="U231" i="23"/>
  <c r="U232" i="23"/>
  <c r="U233" i="23"/>
  <c r="U234" i="23"/>
  <c r="U235" i="23"/>
  <c r="U236" i="23"/>
  <c r="U237" i="23"/>
  <c r="U238" i="23"/>
  <c r="U239" i="23"/>
  <c r="U240" i="23"/>
  <c r="U241" i="23"/>
  <c r="U242" i="23"/>
  <c r="U243" i="23"/>
  <c r="U244" i="23"/>
  <c r="U245" i="23"/>
  <c r="U246" i="23"/>
  <c r="U247" i="23"/>
  <c r="U248" i="23"/>
  <c r="U249" i="23"/>
  <c r="U250" i="23"/>
  <c r="U251" i="23"/>
  <c r="U252" i="23"/>
  <c r="U253" i="23"/>
  <c r="U254" i="23"/>
  <c r="U255" i="23"/>
  <c r="U256" i="23"/>
  <c r="U257" i="23"/>
  <c r="U258" i="23"/>
  <c r="U259" i="23"/>
  <c r="U260" i="23"/>
  <c r="U261" i="23"/>
  <c r="U262" i="23"/>
  <c r="U263" i="23"/>
  <c r="U264" i="23"/>
  <c r="U265" i="23"/>
  <c r="U266" i="23"/>
  <c r="U267" i="23"/>
  <c r="U268" i="23"/>
  <c r="U269" i="23"/>
  <c r="U270" i="23"/>
  <c r="U271" i="23"/>
  <c r="U272" i="23"/>
  <c r="U273" i="23"/>
  <c r="U274" i="23"/>
  <c r="U275" i="23"/>
  <c r="U276" i="23"/>
  <c r="U277" i="23"/>
  <c r="U278" i="23"/>
  <c r="U279" i="23"/>
  <c r="U280" i="23"/>
  <c r="U281" i="23"/>
  <c r="U282" i="23"/>
  <c r="U283" i="23"/>
  <c r="U284" i="23"/>
  <c r="U285" i="23"/>
  <c r="U286" i="23"/>
  <c r="U287" i="23"/>
  <c r="U288" i="23"/>
  <c r="U289" i="23"/>
  <c r="U290" i="23"/>
  <c r="U291" i="23"/>
  <c r="U292" i="23"/>
  <c r="U293" i="23"/>
  <c r="U294" i="23"/>
  <c r="U295" i="23"/>
  <c r="U296" i="23"/>
  <c r="U297" i="23"/>
  <c r="T106" i="23"/>
  <c r="T107" i="23"/>
  <c r="T108" i="23"/>
  <c r="T109" i="23"/>
  <c r="T110" i="23"/>
  <c r="T111" i="23"/>
  <c r="T112" i="23"/>
  <c r="T113" i="23"/>
  <c r="T114" i="23"/>
  <c r="T115" i="23"/>
  <c r="T116" i="23"/>
  <c r="T117" i="23"/>
  <c r="T118" i="23"/>
  <c r="T119" i="23"/>
  <c r="T120" i="23"/>
  <c r="T121" i="23"/>
  <c r="T122" i="23"/>
  <c r="T123" i="23"/>
  <c r="T124" i="23"/>
  <c r="T125" i="23"/>
  <c r="T126" i="23"/>
  <c r="T127" i="23"/>
  <c r="T128" i="23"/>
  <c r="T129" i="23"/>
  <c r="T130" i="23"/>
  <c r="T131" i="23"/>
  <c r="T132" i="23"/>
  <c r="T133" i="23"/>
  <c r="T134" i="23"/>
  <c r="T135" i="23"/>
  <c r="T136" i="23"/>
  <c r="T137" i="23"/>
  <c r="T138" i="23"/>
  <c r="T139" i="23"/>
  <c r="T140" i="23"/>
  <c r="T141" i="23"/>
  <c r="T142" i="23"/>
  <c r="T143" i="23"/>
  <c r="T144" i="23"/>
  <c r="T145" i="23"/>
  <c r="T146" i="23"/>
  <c r="T147" i="23"/>
  <c r="T148" i="23"/>
  <c r="T149" i="23"/>
  <c r="T150" i="23"/>
  <c r="T151" i="23"/>
  <c r="T152" i="23"/>
  <c r="T153" i="23"/>
  <c r="T154" i="23"/>
  <c r="T155" i="23"/>
  <c r="T156" i="23"/>
  <c r="T157" i="23"/>
  <c r="T158" i="23"/>
  <c r="T159" i="23"/>
  <c r="T160" i="23"/>
  <c r="T161" i="23"/>
  <c r="T162" i="23"/>
  <c r="T163" i="23"/>
  <c r="T164" i="23"/>
  <c r="T165" i="23"/>
  <c r="T166" i="23"/>
  <c r="T167" i="23"/>
  <c r="T168" i="23"/>
  <c r="T169" i="23"/>
  <c r="T170" i="23"/>
  <c r="T171" i="23"/>
  <c r="T172" i="23"/>
  <c r="T173" i="23"/>
  <c r="T174" i="23"/>
  <c r="T175" i="23"/>
  <c r="T176" i="23"/>
  <c r="T177" i="23"/>
  <c r="T178" i="23"/>
  <c r="T179" i="23"/>
  <c r="T180" i="23"/>
  <c r="T181" i="23"/>
  <c r="T182" i="23"/>
  <c r="T183" i="23"/>
  <c r="T184" i="23"/>
  <c r="T185" i="23"/>
  <c r="T186" i="23"/>
  <c r="T187" i="23"/>
  <c r="T188" i="23"/>
  <c r="T189" i="23"/>
  <c r="T190" i="23"/>
  <c r="T191" i="23"/>
  <c r="T192" i="23"/>
  <c r="T193" i="23"/>
  <c r="T194" i="23"/>
  <c r="T195" i="23"/>
  <c r="T196" i="23"/>
  <c r="T197" i="23"/>
  <c r="T198" i="23"/>
  <c r="T199" i="23"/>
  <c r="T200" i="23"/>
  <c r="T201" i="23"/>
  <c r="T202" i="23"/>
  <c r="T203" i="23"/>
  <c r="T204" i="23"/>
  <c r="T205" i="23"/>
  <c r="T206" i="23"/>
  <c r="T207" i="23"/>
  <c r="T208" i="23"/>
  <c r="T209" i="23"/>
  <c r="T210" i="23"/>
  <c r="T211" i="23"/>
  <c r="T212" i="23"/>
  <c r="T213" i="23"/>
  <c r="T214" i="23"/>
  <c r="T215" i="23"/>
  <c r="T216" i="23"/>
  <c r="T217" i="23"/>
  <c r="T218" i="23"/>
  <c r="T219" i="23"/>
  <c r="T220" i="23"/>
  <c r="T221" i="23"/>
  <c r="T222" i="23"/>
  <c r="T223" i="23"/>
  <c r="T224" i="23"/>
  <c r="T225" i="23"/>
  <c r="T226" i="23"/>
  <c r="T227" i="23"/>
  <c r="T228" i="23"/>
  <c r="T229" i="23"/>
  <c r="T230" i="23"/>
  <c r="T231" i="23"/>
  <c r="T232" i="23"/>
  <c r="T233" i="23"/>
  <c r="T234" i="23"/>
  <c r="T235" i="23"/>
  <c r="T236" i="23"/>
  <c r="T237" i="23"/>
  <c r="T238" i="23"/>
  <c r="T239" i="23"/>
  <c r="T240" i="23"/>
  <c r="T241" i="23"/>
  <c r="T242" i="23"/>
  <c r="T243" i="23"/>
  <c r="T244" i="23"/>
  <c r="T245" i="23"/>
  <c r="T246" i="23"/>
  <c r="T247" i="23"/>
  <c r="T248" i="23"/>
  <c r="T249" i="23"/>
  <c r="T250" i="23"/>
  <c r="T251" i="23"/>
  <c r="T252" i="23"/>
  <c r="T253" i="23"/>
  <c r="T254" i="23"/>
  <c r="T255" i="23"/>
  <c r="T256" i="23"/>
  <c r="T257" i="23"/>
  <c r="T258" i="23"/>
  <c r="T259" i="23"/>
  <c r="T260" i="23"/>
  <c r="T261" i="23"/>
  <c r="T262" i="23"/>
  <c r="T263" i="23"/>
  <c r="T264" i="23"/>
  <c r="T265" i="23"/>
  <c r="T266" i="23"/>
  <c r="T267" i="23"/>
  <c r="T268" i="23"/>
  <c r="T269" i="23"/>
  <c r="T270" i="23"/>
  <c r="T271" i="23"/>
  <c r="T272" i="23"/>
  <c r="T273" i="23"/>
  <c r="T274" i="23"/>
  <c r="T275" i="23"/>
  <c r="T276" i="23"/>
  <c r="T277" i="23"/>
  <c r="T278" i="23"/>
  <c r="T279" i="23"/>
  <c r="T280" i="23"/>
  <c r="T281" i="23"/>
  <c r="T282" i="23"/>
  <c r="T283" i="23"/>
  <c r="T284" i="23"/>
  <c r="T285" i="23"/>
  <c r="T286" i="23"/>
  <c r="T287" i="23"/>
  <c r="T288" i="23"/>
  <c r="T289" i="23"/>
  <c r="T290" i="23"/>
  <c r="T291" i="23"/>
  <c r="T292" i="23"/>
  <c r="T293" i="23"/>
  <c r="T294" i="23"/>
  <c r="T295" i="23"/>
  <c r="T296" i="23"/>
  <c r="T297" i="23"/>
  <c r="S131" i="23"/>
  <c r="S132" i="23"/>
  <c r="S133" i="23"/>
  <c r="S134" i="23"/>
  <c r="S135" i="23"/>
  <c r="S136" i="23"/>
  <c r="S137" i="23"/>
  <c r="S138" i="23"/>
  <c r="S139" i="23"/>
  <c r="S140" i="23"/>
  <c r="S141" i="23"/>
  <c r="S142" i="23"/>
  <c r="S143" i="23"/>
  <c r="S144" i="23"/>
  <c r="S145" i="23"/>
  <c r="S146" i="23"/>
  <c r="S147" i="23"/>
  <c r="S148" i="23"/>
  <c r="S149" i="23"/>
  <c r="S150" i="23"/>
  <c r="S151" i="23"/>
  <c r="S152" i="23"/>
  <c r="S153" i="23"/>
  <c r="S154" i="23"/>
  <c r="S155" i="23"/>
  <c r="S156" i="23"/>
  <c r="S157" i="23"/>
  <c r="S158" i="23"/>
  <c r="S159" i="23"/>
  <c r="S160" i="23"/>
  <c r="S161" i="23"/>
  <c r="S162" i="23"/>
  <c r="S163" i="23"/>
  <c r="S164" i="23"/>
  <c r="S165" i="23"/>
  <c r="S166" i="23"/>
  <c r="S167" i="23"/>
  <c r="S168" i="23"/>
  <c r="S169" i="23"/>
  <c r="S170" i="23"/>
  <c r="S171" i="23"/>
  <c r="S172" i="23"/>
  <c r="S173" i="23"/>
  <c r="S174" i="23"/>
  <c r="S175" i="23"/>
  <c r="S176" i="23"/>
  <c r="S177" i="23"/>
  <c r="S178" i="23"/>
  <c r="S179" i="23"/>
  <c r="S180" i="23"/>
  <c r="S181" i="23"/>
  <c r="S182" i="23"/>
  <c r="S183" i="23"/>
  <c r="S184" i="23"/>
  <c r="S185" i="23"/>
  <c r="S186" i="23"/>
  <c r="S187" i="23"/>
  <c r="S188" i="23"/>
  <c r="S189" i="23"/>
  <c r="S190" i="23"/>
  <c r="S191" i="23"/>
  <c r="S192" i="23"/>
  <c r="S193" i="23"/>
  <c r="S194" i="23"/>
  <c r="S195" i="23"/>
  <c r="S196" i="23"/>
  <c r="S197" i="23"/>
  <c r="S198" i="23"/>
  <c r="S199" i="23"/>
  <c r="S200" i="23"/>
  <c r="S201" i="23"/>
  <c r="S202" i="23"/>
  <c r="S203" i="23"/>
  <c r="S204" i="23"/>
  <c r="S205" i="23"/>
  <c r="S206" i="23"/>
  <c r="S207" i="23"/>
  <c r="S208" i="23"/>
  <c r="S209" i="23"/>
  <c r="S210" i="23"/>
  <c r="S211" i="23"/>
  <c r="S212" i="23"/>
  <c r="S213" i="23"/>
  <c r="S214" i="23"/>
  <c r="S215" i="23"/>
  <c r="S216" i="23"/>
  <c r="S217" i="23"/>
  <c r="S218" i="23"/>
  <c r="S219" i="23"/>
  <c r="S220" i="23"/>
  <c r="S221" i="23"/>
  <c r="S222" i="23"/>
  <c r="S223" i="23"/>
  <c r="S224" i="23"/>
  <c r="S225" i="23"/>
  <c r="S226" i="23"/>
  <c r="S227" i="23"/>
  <c r="S228" i="23"/>
  <c r="S229" i="23"/>
  <c r="S230" i="23"/>
  <c r="S231" i="23"/>
  <c r="S232" i="23"/>
  <c r="S233" i="23"/>
  <c r="S234" i="23"/>
  <c r="S235" i="23"/>
  <c r="S236" i="23"/>
  <c r="S237" i="23"/>
  <c r="S238" i="23"/>
  <c r="S239" i="23"/>
  <c r="S240" i="23"/>
  <c r="S241" i="23"/>
  <c r="S242" i="23"/>
  <c r="S243" i="23"/>
  <c r="S244" i="23"/>
  <c r="S245" i="23"/>
  <c r="S246" i="23"/>
  <c r="S247" i="23"/>
  <c r="S248" i="23"/>
  <c r="S249" i="23"/>
  <c r="S250" i="23"/>
  <c r="S251" i="23"/>
  <c r="S252" i="23"/>
  <c r="S253" i="23"/>
  <c r="S254" i="23"/>
  <c r="S255" i="23"/>
  <c r="S256" i="23"/>
  <c r="S257" i="23"/>
  <c r="S258" i="23"/>
  <c r="S259" i="23"/>
  <c r="S260" i="23"/>
  <c r="S261" i="23"/>
  <c r="S262" i="23"/>
  <c r="S263" i="23"/>
  <c r="S264" i="23"/>
  <c r="S265" i="23"/>
  <c r="S266" i="23"/>
  <c r="S267" i="23"/>
  <c r="S268" i="23"/>
  <c r="S269" i="23"/>
  <c r="S270" i="23"/>
  <c r="S271" i="23"/>
  <c r="S272" i="23"/>
  <c r="S273" i="23"/>
  <c r="S274" i="23"/>
  <c r="S275" i="23"/>
  <c r="S276" i="23"/>
  <c r="S277" i="23"/>
  <c r="S278" i="23"/>
  <c r="S279" i="23"/>
  <c r="S280" i="23"/>
  <c r="S281" i="23"/>
  <c r="S282" i="23"/>
  <c r="S283" i="23"/>
  <c r="S284" i="23"/>
  <c r="S285" i="23"/>
  <c r="S286" i="23"/>
  <c r="S287" i="23"/>
  <c r="S288" i="23"/>
  <c r="S289" i="23"/>
  <c r="S290" i="23"/>
  <c r="S291" i="23"/>
  <c r="S292" i="23"/>
  <c r="S293" i="23"/>
  <c r="S294" i="23"/>
  <c r="S295" i="23"/>
  <c r="S296" i="23"/>
  <c r="S297" i="23"/>
  <c r="Z191" i="23"/>
  <c r="Z192" i="23"/>
  <c r="Z193" i="23"/>
  <c r="Z194" i="23"/>
  <c r="Z195" i="23"/>
  <c r="Z196" i="23"/>
  <c r="Z197" i="23"/>
  <c r="Z198" i="23"/>
  <c r="Z199" i="23"/>
  <c r="Z200" i="23"/>
  <c r="Z201" i="23"/>
  <c r="Z202" i="23"/>
  <c r="Z203" i="23"/>
  <c r="Z204" i="23"/>
  <c r="Z205" i="23"/>
  <c r="Z206" i="23"/>
  <c r="Z207" i="23"/>
  <c r="Z208" i="23"/>
  <c r="Z209" i="23"/>
  <c r="Z210" i="23"/>
  <c r="Z211" i="23"/>
  <c r="Z212" i="23"/>
  <c r="Z213" i="23"/>
  <c r="Z214" i="23"/>
  <c r="Z215" i="23"/>
  <c r="Z216" i="23"/>
  <c r="Z217" i="23"/>
  <c r="Z218" i="23"/>
  <c r="Z219" i="23"/>
  <c r="Z220" i="23"/>
  <c r="Z221" i="23"/>
  <c r="Z222" i="23"/>
  <c r="Z223" i="23"/>
  <c r="Z224" i="23"/>
  <c r="Z225" i="23"/>
  <c r="Z226" i="23"/>
  <c r="Z227" i="23"/>
  <c r="Z228" i="23"/>
  <c r="Z229" i="23"/>
  <c r="Z230" i="23"/>
  <c r="Z231" i="23"/>
  <c r="Z232" i="23"/>
  <c r="Z233" i="23"/>
  <c r="Z234" i="23"/>
  <c r="Z235" i="23"/>
  <c r="Z236" i="23"/>
  <c r="Z237" i="23"/>
  <c r="Z238" i="23"/>
  <c r="Z239" i="23"/>
  <c r="Z240" i="23"/>
  <c r="Z241" i="23"/>
  <c r="Z242" i="23"/>
  <c r="Z243" i="23"/>
  <c r="Z244" i="23"/>
  <c r="Z245" i="23"/>
  <c r="Z246" i="23"/>
  <c r="Z247" i="23"/>
  <c r="Z248" i="23"/>
  <c r="Z249" i="23"/>
  <c r="Z250" i="23"/>
  <c r="Z251" i="23"/>
  <c r="Z252" i="23"/>
  <c r="Z253" i="23"/>
  <c r="Z254" i="23"/>
  <c r="Z255" i="23"/>
  <c r="Z256" i="23"/>
  <c r="Z257" i="23"/>
  <c r="Z258" i="23"/>
  <c r="Z259" i="23"/>
  <c r="Z260" i="23"/>
  <c r="Z261" i="23"/>
  <c r="Z262" i="23"/>
  <c r="Z263" i="23"/>
  <c r="Z264" i="23"/>
  <c r="Z265" i="23"/>
  <c r="Z266" i="23"/>
  <c r="Z267" i="23"/>
  <c r="Z268" i="23"/>
  <c r="Z269" i="23"/>
  <c r="Z270" i="23"/>
  <c r="Z271" i="23"/>
  <c r="Z272" i="23"/>
  <c r="Z273" i="23"/>
  <c r="Z274" i="23"/>
  <c r="Z275" i="23"/>
  <c r="Z276" i="23"/>
  <c r="Z277" i="23"/>
  <c r="Z278" i="23"/>
  <c r="Z279" i="23"/>
  <c r="Z280" i="23"/>
  <c r="Z281" i="23"/>
  <c r="Z282" i="23"/>
  <c r="Z283" i="23"/>
  <c r="Z284" i="23"/>
  <c r="Z285" i="23"/>
  <c r="Z286" i="23"/>
  <c r="Z287" i="23"/>
  <c r="Z288" i="23"/>
  <c r="Z289" i="23"/>
  <c r="Z290" i="23"/>
  <c r="Z291" i="23"/>
  <c r="Z292" i="23"/>
  <c r="Z293" i="23"/>
  <c r="Z294" i="23"/>
  <c r="Z295" i="23"/>
  <c r="Z296" i="23"/>
  <c r="Z297" i="23"/>
  <c r="Z13" i="23"/>
  <c r="Z14" i="23" s="1"/>
  <c r="Z15" i="23" s="1"/>
  <c r="Z16" i="23" s="1"/>
  <c r="Z17" i="23" s="1"/>
  <c r="Z18" i="23" s="1"/>
  <c r="Z19" i="23" s="1"/>
  <c r="Z20" i="23" s="1"/>
  <c r="Z21" i="23" s="1"/>
  <c r="Z22" i="23" s="1"/>
  <c r="Z23" i="23" s="1"/>
  <c r="Z24" i="23" s="1"/>
  <c r="Z25" i="23" s="1"/>
  <c r="Z26" i="23" s="1"/>
  <c r="Z27" i="23" s="1"/>
  <c r="Z28" i="23" s="1"/>
  <c r="Z29" i="23" s="1"/>
  <c r="Z30" i="23" s="1"/>
  <c r="Z31" i="23" s="1"/>
  <c r="Z32" i="23" s="1"/>
  <c r="Z33" i="23" s="1"/>
  <c r="Z34" i="23" s="1"/>
  <c r="Z35" i="23" s="1"/>
  <c r="Z36" i="23" s="1"/>
  <c r="Z37" i="23" s="1"/>
  <c r="Z38" i="23" s="1"/>
  <c r="Z39" i="23" s="1"/>
  <c r="Z40" i="23" s="1"/>
  <c r="Z41" i="23" s="1"/>
  <c r="Z42" i="23" s="1"/>
  <c r="Z43" i="23" s="1"/>
  <c r="Z44" i="23" s="1"/>
  <c r="Z45" i="23" s="1"/>
  <c r="Z46" i="23" s="1"/>
  <c r="Z47" i="23" s="1"/>
  <c r="Z48" i="23" s="1"/>
  <c r="Z49" i="23" s="1"/>
  <c r="Y13" i="23"/>
  <c r="Y14" i="23"/>
  <c r="Y15" i="23"/>
  <c r="Y16" i="23"/>
  <c r="Y17" i="23"/>
  <c r="Y18" i="23"/>
  <c r="Y19" i="23"/>
  <c r="Y20" i="23"/>
  <c r="Y21" i="23"/>
  <c r="Y22" i="23"/>
  <c r="Y23" i="23"/>
  <c r="Y24" i="23"/>
  <c r="Y25" i="23"/>
  <c r="Y26" i="23"/>
  <c r="Y27" i="23"/>
  <c r="Y28" i="23"/>
  <c r="Y29" i="23"/>
  <c r="Y30" i="23"/>
  <c r="Y31" i="23"/>
  <c r="Y32" i="23"/>
  <c r="Y33" i="23"/>
  <c r="Y34" i="23"/>
  <c r="Y35" i="23"/>
  <c r="Y36" i="23"/>
  <c r="Y37" i="23"/>
  <c r="Y38" i="23"/>
  <c r="Y39" i="23"/>
  <c r="Y40" i="23"/>
  <c r="Y41" i="23"/>
  <c r="Y42" i="23"/>
  <c r="Y43" i="23"/>
  <c r="Y44" i="23"/>
  <c r="Y45" i="23"/>
  <c r="Y46" i="23"/>
  <c r="Y47" i="23"/>
  <c r="Y48" i="23"/>
  <c r="Y49" i="23"/>
  <c r="Y51" i="23"/>
  <c r="Y52" i="23"/>
  <c r="Y53" i="23"/>
  <c r="Y54" i="23"/>
  <c r="Y55" i="23"/>
  <c r="Y56" i="23"/>
  <c r="Y57" i="23"/>
  <c r="Y58" i="23"/>
  <c r="Y59" i="23"/>
  <c r="Y60" i="23"/>
  <c r="Y61" i="23"/>
  <c r="Y62" i="23"/>
  <c r="Y63" i="23"/>
  <c r="Y64" i="23"/>
  <c r="Y65" i="23"/>
  <c r="Y66" i="23"/>
  <c r="Y67" i="23"/>
  <c r="Y68" i="23"/>
  <c r="Y69" i="23"/>
  <c r="Y70" i="23"/>
  <c r="Y71" i="23"/>
  <c r="Y72" i="23"/>
  <c r="Y73" i="23"/>
  <c r="Y74" i="23"/>
  <c r="Y75" i="23"/>
  <c r="Y76" i="23"/>
  <c r="Y77" i="23"/>
  <c r="Y78" i="23"/>
  <c r="Y79" i="23"/>
  <c r="Y80" i="23"/>
  <c r="Y81" i="23"/>
  <c r="Y82" i="23"/>
  <c r="Y83" i="23"/>
  <c r="Y84" i="23"/>
  <c r="Y85" i="23"/>
  <c r="Y86" i="23"/>
  <c r="Y87" i="23"/>
  <c r="Y88" i="23"/>
  <c r="Y89" i="23"/>
  <c r="Y90" i="23"/>
  <c r="Y91" i="23"/>
  <c r="Y92" i="23"/>
  <c r="Y93" i="23"/>
  <c r="Y94" i="23"/>
  <c r="Y95" i="23"/>
  <c r="Y96" i="23"/>
  <c r="Y97" i="23"/>
  <c r="Y98" i="23"/>
  <c r="Y99" i="23"/>
  <c r="Y100" i="23"/>
  <c r="Y101" i="23"/>
  <c r="Y102" i="23"/>
  <c r="Y103" i="23"/>
  <c r="Y104" i="23"/>
  <c r="Y105" i="23"/>
  <c r="Y106" i="23"/>
  <c r="Y107" i="23"/>
  <c r="Y108" i="23"/>
  <c r="Y109" i="23"/>
  <c r="Y110" i="23"/>
  <c r="Y111" i="23"/>
  <c r="Y112" i="23"/>
  <c r="Y113" i="23"/>
  <c r="Y114" i="23"/>
  <c r="Y115" i="23"/>
  <c r="Y116" i="23"/>
  <c r="Y117" i="23"/>
  <c r="Y118" i="23"/>
  <c r="Y119" i="23"/>
  <c r="Y120" i="23"/>
  <c r="Y121" i="23"/>
  <c r="Y122" i="23"/>
  <c r="Y123" i="23"/>
  <c r="Y124" i="23"/>
  <c r="Y125" i="23"/>
  <c r="Y126" i="23"/>
  <c r="Y127" i="23"/>
  <c r="Y128" i="23"/>
  <c r="Y129" i="23"/>
  <c r="Y130" i="23"/>
  <c r="Y131" i="23"/>
  <c r="Y132" i="23"/>
  <c r="Y133" i="23"/>
  <c r="Y134" i="23"/>
  <c r="Y135" i="23"/>
  <c r="Y136" i="23"/>
  <c r="Y137" i="23"/>
  <c r="Y138" i="23"/>
  <c r="Y139" i="23"/>
  <c r="Y140" i="23"/>
  <c r="Y141" i="23"/>
  <c r="Y142" i="23"/>
  <c r="Y143" i="23"/>
  <c r="Y144" i="23"/>
  <c r="Y145" i="23"/>
  <c r="Y146" i="23"/>
  <c r="Y147" i="23"/>
  <c r="Y148" i="23"/>
  <c r="Y149" i="23"/>
  <c r="Y150" i="23"/>
  <c r="Y151" i="23"/>
  <c r="Y152" i="23"/>
  <c r="Y153" i="23"/>
  <c r="Y154" i="23"/>
  <c r="Y155" i="23"/>
  <c r="Y156" i="23"/>
  <c r="Y157" i="23"/>
  <c r="Y158" i="23"/>
  <c r="Y159" i="23"/>
  <c r="Y160" i="23"/>
  <c r="Y161" i="23"/>
  <c r="Y162" i="23"/>
  <c r="Y163" i="23"/>
  <c r="Y164" i="23"/>
  <c r="Y165" i="23"/>
  <c r="Y166" i="23"/>
  <c r="Y167" i="23"/>
  <c r="Y168" i="23"/>
  <c r="Y169" i="23"/>
  <c r="Y170" i="23"/>
  <c r="Y171" i="23"/>
  <c r="Y172" i="23"/>
  <c r="Y173" i="23"/>
  <c r="Y174" i="23"/>
  <c r="Y175" i="23"/>
  <c r="Y176" i="23"/>
  <c r="Y177" i="23"/>
  <c r="Y178" i="23"/>
  <c r="Y179" i="23"/>
  <c r="Y180" i="23"/>
  <c r="Y181" i="23"/>
  <c r="Y182" i="23"/>
  <c r="Y183" i="23"/>
  <c r="Y184" i="23"/>
  <c r="Y185" i="23"/>
  <c r="Y186" i="23"/>
  <c r="Y187" i="23"/>
  <c r="Y188" i="23"/>
  <c r="Y189" i="23"/>
  <c r="Y190" i="23"/>
  <c r="Y191" i="23"/>
  <c r="Y192" i="23"/>
  <c r="Y193" i="23"/>
  <c r="Y194" i="23"/>
  <c r="Y195" i="23"/>
  <c r="Y196" i="23"/>
  <c r="Y197" i="23"/>
  <c r="Y198" i="23"/>
  <c r="Y199" i="23"/>
  <c r="Y200" i="23"/>
  <c r="Y201" i="23"/>
  <c r="Y202" i="23"/>
  <c r="Y203" i="23"/>
  <c r="Y204" i="23"/>
  <c r="Y205" i="23"/>
  <c r="Y206" i="23"/>
  <c r="Y207" i="23"/>
  <c r="Y208" i="23"/>
  <c r="Y209" i="23"/>
  <c r="Y210" i="23"/>
  <c r="Y211" i="23"/>
  <c r="Y212" i="23"/>
  <c r="Y213" i="23"/>
  <c r="Y214" i="23"/>
  <c r="Y215" i="23"/>
  <c r="Y216" i="23"/>
  <c r="Y217" i="23"/>
  <c r="Y218" i="23"/>
  <c r="Y219" i="23"/>
  <c r="Y220" i="23"/>
  <c r="Y221" i="23"/>
  <c r="Y222" i="23"/>
  <c r="Y223" i="23"/>
  <c r="Y224" i="23"/>
  <c r="Y225" i="23"/>
  <c r="Y226" i="23"/>
  <c r="Y227" i="23"/>
  <c r="Y228" i="23"/>
  <c r="Y229" i="23"/>
  <c r="Y230" i="23"/>
  <c r="Y231" i="23"/>
  <c r="Y232" i="23"/>
  <c r="Y233" i="23"/>
  <c r="Y234" i="23"/>
  <c r="Y235" i="23"/>
  <c r="Y236" i="23"/>
  <c r="Y237" i="23"/>
  <c r="Y238" i="23"/>
  <c r="Y239" i="23"/>
  <c r="Y240" i="23"/>
  <c r="Y241" i="23"/>
  <c r="Y242" i="23"/>
  <c r="Y243" i="23"/>
  <c r="Y244" i="23"/>
  <c r="Y245" i="23"/>
  <c r="Y246" i="23"/>
  <c r="Y247" i="23"/>
  <c r="Y248" i="23"/>
  <c r="Y249" i="23"/>
  <c r="Y250" i="23"/>
  <c r="Y251" i="23"/>
  <c r="Y252" i="23"/>
  <c r="Y253" i="23"/>
  <c r="Y254" i="23"/>
  <c r="Y255" i="23"/>
  <c r="Y256" i="23"/>
  <c r="Y257" i="23"/>
  <c r="Y258" i="23"/>
  <c r="Y259" i="23"/>
  <c r="Y260" i="23"/>
  <c r="Y261" i="23"/>
  <c r="Y262" i="23"/>
  <c r="Y263" i="23"/>
  <c r="Y264" i="23"/>
  <c r="Y265" i="23"/>
  <c r="Y266" i="23"/>
  <c r="Y267" i="23"/>
  <c r="Y268" i="23"/>
  <c r="Y269" i="23"/>
  <c r="Y270" i="23"/>
  <c r="Y271" i="23"/>
  <c r="Y272" i="23"/>
  <c r="Y273" i="23"/>
  <c r="Y274" i="23"/>
  <c r="Y275" i="23"/>
  <c r="Y276" i="23"/>
  <c r="Y277" i="23"/>
  <c r="Y278" i="23"/>
  <c r="Y279" i="23"/>
  <c r="Y280" i="23"/>
  <c r="Y281" i="23"/>
  <c r="Y282" i="23"/>
  <c r="Y283" i="23"/>
  <c r="Y284" i="23"/>
  <c r="Y285" i="23"/>
  <c r="Y286" i="23"/>
  <c r="Y287" i="23"/>
  <c r="Y288" i="23"/>
  <c r="Y289" i="23"/>
  <c r="Y290" i="23"/>
  <c r="Y291" i="23"/>
  <c r="Y292" i="23"/>
  <c r="Y293" i="23"/>
  <c r="Y294" i="23"/>
  <c r="Y295" i="23"/>
  <c r="Y296" i="23"/>
  <c r="Y297" i="23"/>
  <c r="X13" i="23"/>
  <c r="X14" i="23"/>
  <c r="X15" i="23"/>
  <c r="X16" i="23"/>
  <c r="X17" i="23"/>
  <c r="X18" i="23"/>
  <c r="X19" i="23"/>
  <c r="X20" i="23"/>
  <c r="X21" i="23"/>
  <c r="X22" i="23"/>
  <c r="X23" i="23"/>
  <c r="X24" i="23"/>
  <c r="X25" i="23"/>
  <c r="X26" i="23"/>
  <c r="X27" i="23"/>
  <c r="X28" i="23"/>
  <c r="X29" i="23"/>
  <c r="X30" i="23"/>
  <c r="X31" i="23"/>
  <c r="X32" i="23"/>
  <c r="X33" i="23"/>
  <c r="X34" i="23"/>
  <c r="X35" i="23"/>
  <c r="X36" i="23"/>
  <c r="X37" i="23"/>
  <c r="X38" i="23"/>
  <c r="X39" i="23"/>
  <c r="X40" i="23"/>
  <c r="X41" i="23"/>
  <c r="X42" i="23"/>
  <c r="X43" i="23"/>
  <c r="X44" i="23"/>
  <c r="X45" i="23"/>
  <c r="X46" i="23"/>
  <c r="X47" i="23"/>
  <c r="X48" i="23"/>
  <c r="X49" i="23"/>
  <c r="X51" i="23"/>
  <c r="X52" i="23"/>
  <c r="X53" i="23"/>
  <c r="X54" i="23"/>
  <c r="X55" i="23"/>
  <c r="X56" i="23"/>
  <c r="X57" i="23"/>
  <c r="X58" i="23"/>
  <c r="X59" i="23"/>
  <c r="X60" i="23"/>
  <c r="X61" i="23"/>
  <c r="X62" i="23"/>
  <c r="X63" i="23"/>
  <c r="X64" i="23"/>
  <c r="X65" i="23"/>
  <c r="X66" i="23"/>
  <c r="X67" i="23"/>
  <c r="X68" i="23"/>
  <c r="X69" i="23"/>
  <c r="X70" i="23"/>
  <c r="X71" i="23"/>
  <c r="X72" i="23"/>
  <c r="X73" i="23"/>
  <c r="X74" i="23"/>
  <c r="X75" i="23"/>
  <c r="X76" i="23"/>
  <c r="X77" i="23"/>
  <c r="X78" i="23"/>
  <c r="X79" i="23"/>
  <c r="X80" i="23"/>
  <c r="X81" i="23"/>
  <c r="X82" i="23"/>
  <c r="X83" i="23"/>
  <c r="X84" i="23"/>
  <c r="X85" i="23"/>
  <c r="X86" i="23"/>
  <c r="X87" i="23"/>
  <c r="X88" i="23"/>
  <c r="X89" i="23"/>
  <c r="X90" i="23"/>
  <c r="X91" i="23"/>
  <c r="X92" i="23"/>
  <c r="X93" i="23"/>
  <c r="X94" i="23"/>
  <c r="X95" i="23"/>
  <c r="X96" i="23"/>
  <c r="X97" i="23"/>
  <c r="X98" i="23"/>
  <c r="X99" i="23"/>
  <c r="X100" i="23"/>
  <c r="X101" i="23"/>
  <c r="X102" i="23"/>
  <c r="X103" i="23"/>
  <c r="X104" i="23"/>
  <c r="X105" i="23"/>
  <c r="X106" i="23"/>
  <c r="X107" i="23"/>
  <c r="X108" i="23"/>
  <c r="X109" i="23"/>
  <c r="X110" i="23"/>
  <c r="X111" i="23"/>
  <c r="X112" i="23"/>
  <c r="X113" i="23"/>
  <c r="X114" i="23"/>
  <c r="X115" i="23"/>
  <c r="X116" i="23"/>
  <c r="X117" i="23"/>
  <c r="X118" i="23"/>
  <c r="X119" i="23"/>
  <c r="X120" i="23"/>
  <c r="X121" i="23"/>
  <c r="X122" i="23"/>
  <c r="X123" i="23"/>
  <c r="X124" i="23"/>
  <c r="X125" i="23"/>
  <c r="X126" i="23"/>
  <c r="X127" i="23"/>
  <c r="X128" i="23"/>
  <c r="X129" i="23"/>
  <c r="X130" i="23"/>
  <c r="X131" i="23"/>
  <c r="X132" i="23"/>
  <c r="X133" i="23"/>
  <c r="X134" i="23"/>
  <c r="X135" i="23"/>
  <c r="X136" i="23"/>
  <c r="X137" i="23"/>
  <c r="X138" i="23"/>
  <c r="X139" i="23"/>
  <c r="X140" i="23"/>
  <c r="X141" i="23"/>
  <c r="X142" i="23"/>
  <c r="X143" i="23"/>
  <c r="X144" i="23"/>
  <c r="X145" i="23"/>
  <c r="X146" i="23"/>
  <c r="X147" i="23"/>
  <c r="X148" i="23"/>
  <c r="X149" i="23"/>
  <c r="X150" i="23"/>
  <c r="X151" i="23"/>
  <c r="X152" i="23"/>
  <c r="X153" i="23"/>
  <c r="X154" i="23"/>
  <c r="X155" i="23"/>
  <c r="X156" i="23"/>
  <c r="X157" i="23"/>
  <c r="X158" i="23"/>
  <c r="X159" i="23"/>
  <c r="X160" i="23"/>
  <c r="X161" i="23"/>
  <c r="X162" i="23"/>
  <c r="X163" i="23"/>
  <c r="X164" i="23"/>
  <c r="X165" i="23"/>
  <c r="X166" i="23"/>
  <c r="X167" i="23"/>
  <c r="X168" i="23"/>
  <c r="X169" i="23"/>
  <c r="X170" i="23"/>
  <c r="X171" i="23"/>
  <c r="X172" i="23"/>
  <c r="X173" i="23"/>
  <c r="X174" i="23"/>
  <c r="X175" i="23"/>
  <c r="X176" i="23"/>
  <c r="X177" i="23"/>
  <c r="X178" i="23"/>
  <c r="X179" i="23"/>
  <c r="X180" i="23"/>
  <c r="X181" i="23"/>
  <c r="X182" i="23"/>
  <c r="X183" i="23"/>
  <c r="X184" i="23"/>
  <c r="X185" i="23"/>
  <c r="X186" i="23"/>
  <c r="X187" i="23"/>
  <c r="X188" i="23"/>
  <c r="X189" i="23"/>
  <c r="X190" i="23"/>
  <c r="X191" i="23"/>
  <c r="X192" i="23"/>
  <c r="X193" i="23"/>
  <c r="X194" i="23"/>
  <c r="X195" i="23"/>
  <c r="X196" i="23"/>
  <c r="X197" i="23"/>
  <c r="X198" i="23"/>
  <c r="X199" i="23"/>
  <c r="X200" i="23"/>
  <c r="X201" i="23"/>
  <c r="X202" i="23"/>
  <c r="X203" i="23"/>
  <c r="X204" i="23"/>
  <c r="X205" i="23"/>
  <c r="X206" i="23"/>
  <c r="X207" i="23"/>
  <c r="X208" i="23"/>
  <c r="X209" i="23"/>
  <c r="X210" i="23"/>
  <c r="X211" i="23"/>
  <c r="X212" i="23"/>
  <c r="X213" i="23"/>
  <c r="X214" i="23"/>
  <c r="X215" i="23"/>
  <c r="X216" i="23"/>
  <c r="X217" i="23"/>
  <c r="X218" i="23"/>
  <c r="X219" i="23"/>
  <c r="X220" i="23"/>
  <c r="X221" i="23"/>
  <c r="X222" i="23"/>
  <c r="X223" i="23"/>
  <c r="X224" i="23"/>
  <c r="X225" i="23"/>
  <c r="X226" i="23"/>
  <c r="X227" i="23"/>
  <c r="X228" i="23"/>
  <c r="X229" i="23"/>
  <c r="X230" i="23"/>
  <c r="X231" i="23"/>
  <c r="X232" i="23"/>
  <c r="X233" i="23"/>
  <c r="X234" i="23"/>
  <c r="X235" i="23"/>
  <c r="X236" i="23"/>
  <c r="X237" i="23"/>
  <c r="X238" i="23"/>
  <c r="X239" i="23"/>
  <c r="X240" i="23"/>
  <c r="X241" i="23"/>
  <c r="X242" i="23"/>
  <c r="X243" i="23"/>
  <c r="X244" i="23"/>
  <c r="X245" i="23"/>
  <c r="X246" i="23"/>
  <c r="X247" i="23"/>
  <c r="X248" i="23"/>
  <c r="X249" i="23"/>
  <c r="X250" i="23"/>
  <c r="X251" i="23"/>
  <c r="X252" i="23"/>
  <c r="X253" i="23"/>
  <c r="X254" i="23"/>
  <c r="X255" i="23"/>
  <c r="X256" i="23"/>
  <c r="X257" i="23"/>
  <c r="X258" i="23"/>
  <c r="X259" i="23"/>
  <c r="X260" i="23"/>
  <c r="X261" i="23"/>
  <c r="X262" i="23"/>
  <c r="X263" i="23"/>
  <c r="X264" i="23"/>
  <c r="X265" i="23"/>
  <c r="X266" i="23"/>
  <c r="X267" i="23"/>
  <c r="X268" i="23"/>
  <c r="X269" i="23"/>
  <c r="X270" i="23"/>
  <c r="X271" i="23"/>
  <c r="X272" i="23"/>
  <c r="X273" i="23"/>
  <c r="X274" i="23"/>
  <c r="X275" i="23"/>
  <c r="X276" i="23"/>
  <c r="X277" i="23"/>
  <c r="X278" i="23"/>
  <c r="X279" i="23"/>
  <c r="X280" i="23"/>
  <c r="X281" i="23"/>
  <c r="X282" i="23"/>
  <c r="X283" i="23"/>
  <c r="X284" i="23"/>
  <c r="X285" i="23"/>
  <c r="X286" i="23"/>
  <c r="X287" i="23"/>
  <c r="X288" i="23"/>
  <c r="X289" i="23"/>
  <c r="X290" i="23"/>
  <c r="X291" i="23"/>
  <c r="X292" i="23"/>
  <c r="X293" i="23"/>
  <c r="X294" i="23"/>
  <c r="X295" i="23"/>
  <c r="X296" i="23"/>
  <c r="X297" i="23"/>
  <c r="W13" i="23"/>
  <c r="W14" i="23"/>
  <c r="W15" i="23"/>
  <c r="W16" i="23"/>
  <c r="W17" i="23"/>
  <c r="W18" i="23"/>
  <c r="W19" i="23"/>
  <c r="W20" i="23"/>
  <c r="W21" i="23"/>
  <c r="W22" i="23"/>
  <c r="W23" i="23"/>
  <c r="W24" i="23"/>
  <c r="W25" i="23"/>
  <c r="W26" i="23"/>
  <c r="W27" i="23"/>
  <c r="W28" i="23"/>
  <c r="W29" i="23"/>
  <c r="W30" i="23"/>
  <c r="W31" i="23"/>
  <c r="W32" i="23"/>
  <c r="W33" i="23"/>
  <c r="W34" i="23"/>
  <c r="W35" i="23"/>
  <c r="W36" i="23"/>
  <c r="W37" i="23"/>
  <c r="W38" i="23"/>
  <c r="W39" i="23"/>
  <c r="W40" i="23"/>
  <c r="W41" i="23"/>
  <c r="W42" i="23"/>
  <c r="W43" i="23"/>
  <c r="W44" i="23"/>
  <c r="W45" i="23"/>
  <c r="W46" i="23"/>
  <c r="W47" i="23"/>
  <c r="W48" i="23"/>
  <c r="W49" i="23"/>
  <c r="W51" i="23"/>
  <c r="W52" i="23"/>
  <c r="W53" i="23"/>
  <c r="W54" i="23"/>
  <c r="W55" i="23"/>
  <c r="W56" i="23"/>
  <c r="W57" i="23"/>
  <c r="W58" i="23"/>
  <c r="W59" i="23"/>
  <c r="W60" i="23"/>
  <c r="W61" i="23"/>
  <c r="W62" i="23"/>
  <c r="W63" i="23"/>
  <c r="W64" i="23"/>
  <c r="W65" i="23"/>
  <c r="W66" i="23"/>
  <c r="W67" i="23"/>
  <c r="W68" i="23"/>
  <c r="W69" i="23"/>
  <c r="W70" i="23"/>
  <c r="W71" i="23"/>
  <c r="W72" i="23"/>
  <c r="W73" i="23"/>
  <c r="W74" i="23"/>
  <c r="W75" i="23"/>
  <c r="W76" i="23"/>
  <c r="W77" i="23"/>
  <c r="W78" i="23"/>
  <c r="W79" i="23"/>
  <c r="W80" i="23"/>
  <c r="W81" i="23"/>
  <c r="W82" i="23"/>
  <c r="W83" i="23"/>
  <c r="W84" i="23"/>
  <c r="W85" i="23"/>
  <c r="W86" i="23"/>
  <c r="W87" i="23"/>
  <c r="W88" i="23"/>
  <c r="W89" i="23"/>
  <c r="W90" i="23"/>
  <c r="W91" i="23"/>
  <c r="W92" i="23"/>
  <c r="W93" i="23"/>
  <c r="W94" i="23"/>
  <c r="W95" i="23"/>
  <c r="W96" i="23"/>
  <c r="W97" i="23"/>
  <c r="W98" i="23"/>
  <c r="W99" i="23"/>
  <c r="W100" i="23"/>
  <c r="W101" i="23"/>
  <c r="W102" i="23"/>
  <c r="W103" i="23"/>
  <c r="W104" i="23"/>
  <c r="W105" i="23"/>
  <c r="W106" i="23"/>
  <c r="W107" i="23"/>
  <c r="W108" i="23"/>
  <c r="W109" i="23"/>
  <c r="W110" i="23"/>
  <c r="W111" i="23"/>
  <c r="W112" i="23"/>
  <c r="W113" i="23"/>
  <c r="W114" i="23"/>
  <c r="W115" i="23"/>
  <c r="W116" i="23"/>
  <c r="W117" i="23"/>
  <c r="W118" i="23"/>
  <c r="W119" i="23"/>
  <c r="W120" i="23"/>
  <c r="W121" i="23"/>
  <c r="W122" i="23"/>
  <c r="W123" i="23"/>
  <c r="W124" i="23"/>
  <c r="W125" i="23"/>
  <c r="W126" i="23"/>
  <c r="W127" i="23"/>
  <c r="W128" i="23"/>
  <c r="W129" i="23"/>
  <c r="W130" i="23"/>
  <c r="W131" i="23"/>
  <c r="W132" i="23"/>
  <c r="W133" i="23"/>
  <c r="W134" i="23"/>
  <c r="W135" i="23"/>
  <c r="W136" i="23"/>
  <c r="W137" i="23"/>
  <c r="W138" i="23"/>
  <c r="W139" i="23"/>
  <c r="W140" i="23"/>
  <c r="W141" i="23"/>
  <c r="W142" i="23"/>
  <c r="W143" i="23"/>
  <c r="W144" i="23"/>
  <c r="W145" i="23"/>
  <c r="W146" i="23"/>
  <c r="W147" i="23"/>
  <c r="W148" i="23"/>
  <c r="W149" i="23"/>
  <c r="W150" i="23"/>
  <c r="W151" i="23"/>
  <c r="W152" i="23"/>
  <c r="W153" i="23"/>
  <c r="W154" i="23"/>
  <c r="W155" i="23"/>
  <c r="W156" i="23"/>
  <c r="W157" i="23"/>
  <c r="W158" i="23"/>
  <c r="W159" i="23"/>
  <c r="W160" i="23"/>
  <c r="W161" i="23"/>
  <c r="W162" i="23"/>
  <c r="W163" i="23"/>
  <c r="W164" i="23"/>
  <c r="W165" i="23"/>
  <c r="W166" i="23"/>
  <c r="W167" i="23"/>
  <c r="W168" i="23"/>
  <c r="W169" i="23"/>
  <c r="W170" i="23"/>
  <c r="W171" i="23"/>
  <c r="W172" i="23"/>
  <c r="W173" i="23"/>
  <c r="W174" i="23"/>
  <c r="W175" i="23"/>
  <c r="W176" i="23"/>
  <c r="W177" i="23"/>
  <c r="W178" i="23"/>
  <c r="W179" i="23"/>
  <c r="W180" i="23"/>
  <c r="W181" i="23"/>
  <c r="W182" i="23"/>
  <c r="W183" i="23"/>
  <c r="W184" i="23"/>
  <c r="W185" i="23"/>
  <c r="W186" i="23"/>
  <c r="W187" i="23"/>
  <c r="W188" i="23"/>
  <c r="W189" i="23"/>
  <c r="W190" i="23"/>
  <c r="W191" i="23"/>
  <c r="W192" i="23"/>
  <c r="W193" i="23"/>
  <c r="W194" i="23"/>
  <c r="W195" i="23"/>
  <c r="W196" i="23"/>
  <c r="W197" i="23"/>
  <c r="W198" i="23"/>
  <c r="W199" i="23"/>
  <c r="W200" i="23"/>
  <c r="W201" i="23"/>
  <c r="W202" i="23"/>
  <c r="W203" i="23"/>
  <c r="W204" i="23"/>
  <c r="W205" i="23"/>
  <c r="W206" i="23"/>
  <c r="W207" i="23"/>
  <c r="W208" i="23"/>
  <c r="W209" i="23"/>
  <c r="W210" i="23"/>
  <c r="W211" i="23"/>
  <c r="W212" i="23"/>
  <c r="W213" i="23"/>
  <c r="W214" i="23"/>
  <c r="W215" i="23"/>
  <c r="W216" i="23"/>
  <c r="W217" i="23"/>
  <c r="W218" i="23"/>
  <c r="W219" i="23"/>
  <c r="W220" i="23"/>
  <c r="W221" i="23"/>
  <c r="W222" i="23"/>
  <c r="W223" i="23"/>
  <c r="W224" i="23"/>
  <c r="W225" i="23"/>
  <c r="W226" i="23"/>
  <c r="W227" i="23"/>
  <c r="W228" i="23"/>
  <c r="W229" i="23"/>
  <c r="W230" i="23"/>
  <c r="W231" i="23"/>
  <c r="W232" i="23"/>
  <c r="W233" i="23"/>
  <c r="W234" i="23"/>
  <c r="W235" i="23"/>
  <c r="W236" i="23"/>
  <c r="W237" i="23"/>
  <c r="W238" i="23"/>
  <c r="W239" i="23"/>
  <c r="W240" i="23"/>
  <c r="W241" i="23"/>
  <c r="W242" i="23"/>
  <c r="W243" i="23"/>
  <c r="W244" i="23"/>
  <c r="W245" i="23"/>
  <c r="W246" i="23"/>
  <c r="W247" i="23"/>
  <c r="W248" i="23"/>
  <c r="W249" i="23"/>
  <c r="W250" i="23"/>
  <c r="W251" i="23"/>
  <c r="W252" i="23"/>
  <c r="W253" i="23"/>
  <c r="W254" i="23"/>
  <c r="W255" i="23"/>
  <c r="W256" i="23"/>
  <c r="W257" i="23"/>
  <c r="W258" i="23"/>
  <c r="W259" i="23"/>
  <c r="W260" i="23"/>
  <c r="W261" i="23"/>
  <c r="W262" i="23"/>
  <c r="W263" i="23"/>
  <c r="W264" i="23"/>
  <c r="W265" i="23"/>
  <c r="W266" i="23"/>
  <c r="W267" i="23"/>
  <c r="W268" i="23"/>
  <c r="W269" i="23"/>
  <c r="W270" i="23"/>
  <c r="W271" i="23"/>
  <c r="W272" i="23"/>
  <c r="W273" i="23"/>
  <c r="W274" i="23"/>
  <c r="W275" i="23"/>
  <c r="W276" i="23"/>
  <c r="W277" i="23"/>
  <c r="W278" i="23"/>
  <c r="W279" i="23"/>
  <c r="W280" i="23"/>
  <c r="W281" i="23"/>
  <c r="W282" i="23"/>
  <c r="W283" i="23"/>
  <c r="W284" i="23"/>
  <c r="W285" i="23"/>
  <c r="W286" i="23"/>
  <c r="W287" i="23"/>
  <c r="W288" i="23"/>
  <c r="W289" i="23"/>
  <c r="W290" i="23"/>
  <c r="W291" i="23"/>
  <c r="W292" i="23"/>
  <c r="W293" i="23"/>
  <c r="W294" i="23"/>
  <c r="W295" i="23"/>
  <c r="W296" i="23"/>
  <c r="W297" i="23"/>
  <c r="P193" i="23"/>
  <c r="P194" i="23"/>
  <c r="P197" i="23"/>
  <c r="P198" i="23"/>
  <c r="P201" i="23"/>
  <c r="P202" i="23"/>
  <c r="P205" i="23"/>
  <c r="P206" i="23"/>
  <c r="P209" i="23"/>
  <c r="P210" i="23"/>
  <c r="P213" i="23"/>
  <c r="P214" i="23"/>
  <c r="P217" i="23"/>
  <c r="P218" i="23"/>
  <c r="P221" i="23"/>
  <c r="P222" i="23"/>
  <c r="P225" i="23"/>
  <c r="P226" i="23"/>
  <c r="P229" i="23"/>
  <c r="P230" i="23"/>
  <c r="P233" i="23"/>
  <c r="P234" i="23"/>
  <c r="P237" i="23"/>
  <c r="P238" i="23"/>
  <c r="P241" i="23"/>
  <c r="P242" i="23"/>
  <c r="P244" i="23"/>
  <c r="P245" i="23"/>
  <c r="P246" i="23"/>
  <c r="P249" i="23"/>
  <c r="P250" i="23"/>
  <c r="P253" i="23"/>
  <c r="P254" i="23"/>
  <c r="P257" i="23"/>
  <c r="P258" i="23"/>
  <c r="P261" i="23"/>
  <c r="P262" i="23"/>
  <c r="P265" i="23"/>
  <c r="P266" i="23"/>
  <c r="P269" i="23"/>
  <c r="P270" i="23"/>
  <c r="P273" i="23"/>
  <c r="P274" i="23"/>
  <c r="P277" i="23"/>
  <c r="P278" i="23"/>
  <c r="P281" i="23"/>
  <c r="P282" i="23"/>
  <c r="P285" i="23"/>
  <c r="P286" i="23"/>
  <c r="P289" i="23"/>
  <c r="P290" i="23"/>
  <c r="P293" i="23"/>
  <c r="P294" i="23"/>
  <c r="P297" i="23"/>
  <c r="O193" i="23"/>
  <c r="O197" i="23"/>
  <c r="O201" i="23"/>
  <c r="O205" i="23"/>
  <c r="O209" i="23"/>
  <c r="O213" i="23"/>
  <c r="O217" i="23"/>
  <c r="O221" i="23"/>
  <c r="O225" i="23"/>
  <c r="O229" i="23"/>
  <c r="O233" i="23"/>
  <c r="O237" i="23"/>
  <c r="O241" i="23"/>
  <c r="O245" i="23"/>
  <c r="O249" i="23"/>
  <c r="O253" i="23"/>
  <c r="O257" i="23"/>
  <c r="O261" i="23"/>
  <c r="O265" i="23"/>
  <c r="O267" i="23"/>
  <c r="O269" i="23"/>
  <c r="O273" i="23"/>
  <c r="O277" i="23"/>
  <c r="O281" i="23"/>
  <c r="O283" i="23"/>
  <c r="O285" i="23"/>
  <c r="O289" i="23"/>
  <c r="O293" i="23"/>
  <c r="O297" i="23"/>
  <c r="N13" i="23"/>
  <c r="N14" i="23"/>
  <c r="N15" i="23"/>
  <c r="N16" i="23"/>
  <c r="N17" i="23"/>
  <c r="N18" i="23"/>
  <c r="N19" i="23"/>
  <c r="N20" i="23"/>
  <c r="N21" i="23"/>
  <c r="N22" i="23"/>
  <c r="N23" i="23"/>
  <c r="N24" i="23"/>
  <c r="N25" i="23"/>
  <c r="N26" i="23"/>
  <c r="N27" i="23"/>
  <c r="N28" i="23"/>
  <c r="N29" i="23"/>
  <c r="N30" i="23"/>
  <c r="N31" i="23"/>
  <c r="N32" i="23"/>
  <c r="N33" i="23"/>
  <c r="N34" i="23"/>
  <c r="N35" i="23"/>
  <c r="N36" i="23"/>
  <c r="N37" i="23"/>
  <c r="N38" i="23"/>
  <c r="N39" i="23"/>
  <c r="N40" i="23"/>
  <c r="N41" i="23"/>
  <c r="N42" i="23"/>
  <c r="N43" i="23"/>
  <c r="N44" i="23"/>
  <c r="N45" i="23"/>
  <c r="N46" i="23"/>
  <c r="N47" i="23"/>
  <c r="N48" i="23"/>
  <c r="N49" i="23"/>
  <c r="N51" i="23"/>
  <c r="N52" i="23"/>
  <c r="N53" i="23"/>
  <c r="N54" i="23"/>
  <c r="N55" i="23"/>
  <c r="N56" i="23"/>
  <c r="N57" i="23"/>
  <c r="N58" i="23"/>
  <c r="N59" i="23"/>
  <c r="N60" i="23"/>
  <c r="N61" i="23"/>
  <c r="N62" i="23"/>
  <c r="N63" i="23"/>
  <c r="N64" i="23"/>
  <c r="N65" i="23"/>
  <c r="N66" i="23"/>
  <c r="N67" i="23"/>
  <c r="N68" i="23"/>
  <c r="N69" i="23"/>
  <c r="N70" i="23"/>
  <c r="N71" i="23"/>
  <c r="N72" i="23"/>
  <c r="N73" i="23"/>
  <c r="K73" i="23" s="1"/>
  <c r="N74" i="23"/>
  <c r="N75" i="23"/>
  <c r="N76" i="23"/>
  <c r="N77" i="23"/>
  <c r="N78" i="23"/>
  <c r="N79" i="23"/>
  <c r="N80" i="23"/>
  <c r="N81" i="23"/>
  <c r="N82" i="23"/>
  <c r="N83" i="23"/>
  <c r="N84" i="23"/>
  <c r="N85" i="23"/>
  <c r="N86" i="23"/>
  <c r="K86" i="23" s="1"/>
  <c r="N87" i="23"/>
  <c r="N88" i="23"/>
  <c r="N89" i="23"/>
  <c r="N90" i="23"/>
  <c r="N91" i="23"/>
  <c r="N92" i="23"/>
  <c r="N93" i="23"/>
  <c r="N94" i="23"/>
  <c r="N95" i="23"/>
  <c r="N96" i="23"/>
  <c r="N97" i="23"/>
  <c r="N98" i="23"/>
  <c r="N99" i="23"/>
  <c r="N100" i="23"/>
  <c r="N101" i="23"/>
  <c r="K101" i="23" s="1"/>
  <c r="N102" i="23"/>
  <c r="N103" i="23"/>
  <c r="N104" i="23"/>
  <c r="N105" i="23"/>
  <c r="N106" i="23"/>
  <c r="N107" i="23"/>
  <c r="N108" i="23"/>
  <c r="N109" i="23"/>
  <c r="K109" i="23" s="1"/>
  <c r="N110" i="23"/>
  <c r="N111" i="23"/>
  <c r="N112" i="23"/>
  <c r="N113" i="23"/>
  <c r="K113" i="23" s="1"/>
  <c r="N114" i="23"/>
  <c r="N115" i="23"/>
  <c r="N116" i="23"/>
  <c r="N117" i="23"/>
  <c r="P117" i="23" s="1"/>
  <c r="N118" i="23"/>
  <c r="N119" i="23"/>
  <c r="N120" i="23"/>
  <c r="N121" i="23"/>
  <c r="N122" i="23"/>
  <c r="N123" i="23"/>
  <c r="N124" i="23"/>
  <c r="N125" i="23"/>
  <c r="N126" i="23"/>
  <c r="N127" i="23"/>
  <c r="N128" i="23"/>
  <c r="N129" i="23"/>
  <c r="K129" i="23" s="1"/>
  <c r="N130" i="23"/>
  <c r="N131" i="23"/>
  <c r="N132" i="23"/>
  <c r="N133" i="23"/>
  <c r="N134" i="23"/>
  <c r="P134" i="23" s="1"/>
  <c r="N135" i="23"/>
  <c r="K135" i="23" s="1"/>
  <c r="N136" i="23"/>
  <c r="N137" i="23"/>
  <c r="K137" i="23" s="1"/>
  <c r="N138" i="23"/>
  <c r="K138" i="23" s="1"/>
  <c r="N139" i="23"/>
  <c r="K139" i="23" s="1"/>
  <c r="N140" i="23"/>
  <c r="N141" i="23"/>
  <c r="P141" i="23" s="1"/>
  <c r="N142" i="23"/>
  <c r="N143" i="23"/>
  <c r="N144" i="23"/>
  <c r="N145" i="23"/>
  <c r="P145" i="23" s="1"/>
  <c r="N146" i="23"/>
  <c r="N147" i="23"/>
  <c r="N148" i="23"/>
  <c r="N149" i="23"/>
  <c r="N150" i="23"/>
  <c r="P150" i="23" s="1"/>
  <c r="N151" i="23"/>
  <c r="K151" i="23" s="1"/>
  <c r="N152" i="23"/>
  <c r="N153" i="23"/>
  <c r="N154" i="23"/>
  <c r="N155" i="23"/>
  <c r="N156" i="23"/>
  <c r="N157" i="23"/>
  <c r="P157" i="23" s="1"/>
  <c r="N158" i="23"/>
  <c r="N159" i="23"/>
  <c r="N160" i="23"/>
  <c r="N161" i="23"/>
  <c r="N162" i="23"/>
  <c r="P162" i="23" s="1"/>
  <c r="N163" i="23"/>
  <c r="N164" i="23"/>
  <c r="N165" i="23"/>
  <c r="N166" i="23"/>
  <c r="P166" i="23" s="1"/>
  <c r="N167" i="23"/>
  <c r="K167" i="23" s="1"/>
  <c r="N168" i="23"/>
  <c r="N169" i="23"/>
  <c r="N170" i="23"/>
  <c r="N171" i="23"/>
  <c r="N172" i="23"/>
  <c r="N173" i="23"/>
  <c r="N174" i="23"/>
  <c r="N175" i="23"/>
  <c r="K175" i="23" s="1"/>
  <c r="N176" i="23"/>
  <c r="N177" i="23"/>
  <c r="N178" i="23"/>
  <c r="K178" i="23" s="1"/>
  <c r="N179" i="23"/>
  <c r="K179" i="23" s="1"/>
  <c r="N180" i="23"/>
  <c r="N181" i="23"/>
  <c r="N182" i="23"/>
  <c r="K182" i="23" s="1"/>
  <c r="N183" i="23"/>
  <c r="N184" i="23"/>
  <c r="N185" i="23"/>
  <c r="K185" i="23" s="1"/>
  <c r="N186" i="23"/>
  <c r="K186" i="23" s="1"/>
  <c r="N187" i="23"/>
  <c r="K187" i="23" s="1"/>
  <c r="N188" i="23"/>
  <c r="N189" i="23"/>
  <c r="N190" i="23"/>
  <c r="K190" i="23" s="1"/>
  <c r="N191" i="23"/>
  <c r="N192" i="23"/>
  <c r="N193" i="23"/>
  <c r="N194" i="23"/>
  <c r="N195" i="23"/>
  <c r="N196" i="23"/>
  <c r="N197" i="23"/>
  <c r="N198" i="23"/>
  <c r="N199" i="23"/>
  <c r="N200" i="23"/>
  <c r="N201" i="23"/>
  <c r="N202" i="23"/>
  <c r="N203" i="23"/>
  <c r="N204" i="23"/>
  <c r="N205" i="23"/>
  <c r="N206" i="23"/>
  <c r="N207" i="23"/>
  <c r="N208" i="23"/>
  <c r="N209" i="23"/>
  <c r="N210" i="23"/>
  <c r="N211" i="23"/>
  <c r="N212" i="23"/>
  <c r="N213" i="23"/>
  <c r="N214" i="23"/>
  <c r="N215" i="23"/>
  <c r="N216" i="23"/>
  <c r="N217" i="23"/>
  <c r="N218" i="23"/>
  <c r="N219" i="23"/>
  <c r="N220" i="23"/>
  <c r="N221" i="23"/>
  <c r="N222" i="23"/>
  <c r="N223" i="23"/>
  <c r="N224" i="23"/>
  <c r="N225" i="23"/>
  <c r="N226" i="23"/>
  <c r="N227" i="23"/>
  <c r="N228" i="23"/>
  <c r="N229" i="23"/>
  <c r="N230" i="23"/>
  <c r="N231" i="23"/>
  <c r="N232" i="23"/>
  <c r="N233" i="23"/>
  <c r="N234" i="23"/>
  <c r="N235" i="23"/>
  <c r="N236" i="23"/>
  <c r="N237" i="23"/>
  <c r="N238" i="23"/>
  <c r="N239" i="23"/>
  <c r="N240" i="23"/>
  <c r="N241" i="23"/>
  <c r="N242" i="23"/>
  <c r="N243" i="23"/>
  <c r="N244" i="23"/>
  <c r="N245" i="23"/>
  <c r="N246" i="23"/>
  <c r="N247" i="23"/>
  <c r="N248" i="23"/>
  <c r="N249" i="23"/>
  <c r="N250" i="23"/>
  <c r="N251" i="23"/>
  <c r="N252" i="23"/>
  <c r="N253" i="23"/>
  <c r="N254" i="23"/>
  <c r="N255" i="23"/>
  <c r="N256" i="23"/>
  <c r="N257" i="23"/>
  <c r="N258" i="23"/>
  <c r="N259" i="23"/>
  <c r="N260" i="23"/>
  <c r="N261" i="23"/>
  <c r="N262" i="23"/>
  <c r="N263" i="23"/>
  <c r="N264" i="23"/>
  <c r="N265" i="23"/>
  <c r="N266" i="23"/>
  <c r="N267" i="23"/>
  <c r="N268" i="23"/>
  <c r="N269" i="23"/>
  <c r="N270" i="23"/>
  <c r="N271" i="23"/>
  <c r="N272" i="23"/>
  <c r="N273" i="23"/>
  <c r="N274" i="23"/>
  <c r="N275" i="23"/>
  <c r="N276" i="23"/>
  <c r="N277" i="23"/>
  <c r="N278" i="23"/>
  <c r="N279" i="23"/>
  <c r="N280" i="23"/>
  <c r="N281" i="23"/>
  <c r="N282" i="23"/>
  <c r="N283" i="23"/>
  <c r="N284" i="23"/>
  <c r="N285" i="23"/>
  <c r="N286" i="23"/>
  <c r="N287" i="23"/>
  <c r="N288" i="23"/>
  <c r="N289" i="23"/>
  <c r="N290" i="23"/>
  <c r="N291" i="23"/>
  <c r="N292" i="23"/>
  <c r="N293" i="23"/>
  <c r="N294" i="23"/>
  <c r="N295" i="23"/>
  <c r="N296" i="23"/>
  <c r="N297" i="23"/>
  <c r="M60" i="23"/>
  <c r="M61" i="23"/>
  <c r="M74" i="23"/>
  <c r="M82" i="23"/>
  <c r="M86" i="23"/>
  <c r="M89" i="23"/>
  <c r="M97" i="23"/>
  <c r="M109" i="23"/>
  <c r="M123" i="23"/>
  <c r="M125" i="23"/>
  <c r="M133" i="23"/>
  <c r="M134" i="23"/>
  <c r="M135" i="23"/>
  <c r="M137" i="23"/>
  <c r="M138" i="23"/>
  <c r="M139" i="23"/>
  <c r="M141" i="23"/>
  <c r="M145" i="23"/>
  <c r="M146" i="23"/>
  <c r="M149" i="23"/>
  <c r="M150" i="23"/>
  <c r="M151" i="23"/>
  <c r="M153" i="23"/>
  <c r="M154" i="23"/>
  <c r="M155" i="23"/>
  <c r="M157" i="23"/>
  <c r="M161" i="23"/>
  <c r="M162" i="23"/>
  <c r="M165" i="23"/>
  <c r="M166" i="23"/>
  <c r="M167" i="23"/>
  <c r="M169" i="23"/>
  <c r="M170" i="23"/>
  <c r="M171" i="23"/>
  <c r="M173" i="23"/>
  <c r="M174" i="23"/>
  <c r="M175" i="23"/>
  <c r="M177" i="23"/>
  <c r="M178" i="23"/>
  <c r="M179" i="23"/>
  <c r="M181" i="23"/>
  <c r="M182" i="23"/>
  <c r="M183" i="23"/>
  <c r="M185" i="23"/>
  <c r="M186" i="23"/>
  <c r="M187" i="23"/>
  <c r="M189" i="23"/>
  <c r="M190" i="23"/>
  <c r="M191" i="23"/>
  <c r="M192" i="23"/>
  <c r="M193" i="23"/>
  <c r="M194" i="23"/>
  <c r="M195" i="23"/>
  <c r="M196" i="23"/>
  <c r="M197" i="23"/>
  <c r="M198" i="23"/>
  <c r="M199" i="23"/>
  <c r="M200" i="23"/>
  <c r="M201" i="23"/>
  <c r="M202" i="23"/>
  <c r="M203" i="23"/>
  <c r="M204" i="23"/>
  <c r="M205" i="23"/>
  <c r="M206" i="23"/>
  <c r="M207" i="23"/>
  <c r="M208" i="23"/>
  <c r="M209" i="23"/>
  <c r="M210" i="23"/>
  <c r="M211" i="23"/>
  <c r="M212" i="23"/>
  <c r="M213" i="23"/>
  <c r="M214" i="23"/>
  <c r="M215" i="23"/>
  <c r="M216" i="23"/>
  <c r="M217" i="23"/>
  <c r="M218" i="23"/>
  <c r="M219" i="23"/>
  <c r="M220" i="23"/>
  <c r="M221" i="23"/>
  <c r="M222" i="23"/>
  <c r="M223" i="23"/>
  <c r="M224" i="23"/>
  <c r="M225" i="23"/>
  <c r="M226" i="23"/>
  <c r="M227" i="23"/>
  <c r="M228" i="23"/>
  <c r="M229" i="23"/>
  <c r="M230" i="23"/>
  <c r="M231" i="23"/>
  <c r="M232" i="23"/>
  <c r="M233" i="23"/>
  <c r="M234" i="23"/>
  <c r="M235" i="23"/>
  <c r="M236" i="23"/>
  <c r="M237" i="23"/>
  <c r="M238" i="23"/>
  <c r="M239" i="23"/>
  <c r="M240" i="23"/>
  <c r="M241" i="23"/>
  <c r="M242" i="23"/>
  <c r="M243" i="23"/>
  <c r="M244" i="23"/>
  <c r="M245" i="23"/>
  <c r="M246" i="23"/>
  <c r="M247" i="23"/>
  <c r="M248" i="23"/>
  <c r="M249" i="23"/>
  <c r="M250" i="23"/>
  <c r="M251" i="23"/>
  <c r="M252" i="23"/>
  <c r="M253" i="23"/>
  <c r="M254" i="23"/>
  <c r="M255" i="23"/>
  <c r="M256" i="23"/>
  <c r="M257" i="23"/>
  <c r="M258" i="23"/>
  <c r="M259" i="23"/>
  <c r="M260" i="23"/>
  <c r="M261" i="23"/>
  <c r="M262" i="23"/>
  <c r="M263" i="23"/>
  <c r="M264" i="23"/>
  <c r="M265" i="23"/>
  <c r="M266" i="23"/>
  <c r="M267" i="23"/>
  <c r="M268" i="23"/>
  <c r="M269" i="23"/>
  <c r="M270" i="23"/>
  <c r="M271" i="23"/>
  <c r="M272" i="23"/>
  <c r="M273" i="23"/>
  <c r="M274" i="23"/>
  <c r="M275" i="23"/>
  <c r="M276" i="23"/>
  <c r="M277" i="23"/>
  <c r="M278" i="23"/>
  <c r="M279" i="23"/>
  <c r="M280" i="23"/>
  <c r="M281" i="23"/>
  <c r="M282" i="23"/>
  <c r="M283" i="23"/>
  <c r="M284" i="23"/>
  <c r="M285" i="23"/>
  <c r="M286" i="23"/>
  <c r="M287" i="23"/>
  <c r="M288" i="23"/>
  <c r="M289" i="23"/>
  <c r="M290" i="23"/>
  <c r="M291" i="23"/>
  <c r="M292" i="23"/>
  <c r="M293" i="23"/>
  <c r="M294" i="23"/>
  <c r="M295" i="23"/>
  <c r="M296" i="23"/>
  <c r="M297" i="23"/>
  <c r="L48" i="23"/>
  <c r="L64" i="23"/>
  <c r="L76" i="23"/>
  <c r="L84" i="23"/>
  <c r="L86" i="23"/>
  <c r="L89" i="23"/>
  <c r="L111" i="23"/>
  <c r="L115" i="23"/>
  <c r="L131" i="23"/>
  <c r="L133" i="23"/>
  <c r="L134" i="23"/>
  <c r="L135" i="23"/>
  <c r="L137" i="23"/>
  <c r="L138" i="23"/>
  <c r="L139" i="23"/>
  <c r="L141" i="23"/>
  <c r="L142" i="23"/>
  <c r="L143" i="23"/>
  <c r="L145" i="23"/>
  <c r="L146" i="23"/>
  <c r="L147" i="23"/>
  <c r="L149" i="23"/>
  <c r="L150" i="23"/>
  <c r="L151" i="23"/>
  <c r="L153" i="23"/>
  <c r="L154" i="23"/>
  <c r="L155" i="23"/>
  <c r="L157" i="23"/>
  <c r="L158" i="23"/>
  <c r="L159" i="23"/>
  <c r="L161" i="23"/>
  <c r="L162" i="23"/>
  <c r="L163" i="23"/>
  <c r="L165" i="23"/>
  <c r="L166" i="23"/>
  <c r="L167" i="23"/>
  <c r="L169" i="23"/>
  <c r="L170" i="23"/>
  <c r="L171" i="23"/>
  <c r="L173" i="23"/>
  <c r="L174" i="23"/>
  <c r="L175" i="23"/>
  <c r="L177" i="23"/>
  <c r="L178" i="23"/>
  <c r="L179" i="23"/>
  <c r="L181" i="23"/>
  <c r="L182" i="23"/>
  <c r="L183" i="23"/>
  <c r="L185" i="23"/>
  <c r="L186" i="23"/>
  <c r="L187" i="23"/>
  <c r="L189" i="23"/>
  <c r="L190" i="23"/>
  <c r="L191" i="23"/>
  <c r="L192" i="23"/>
  <c r="L193" i="23"/>
  <c r="L194" i="23"/>
  <c r="L195" i="23"/>
  <c r="L196" i="23"/>
  <c r="L197" i="23"/>
  <c r="L198" i="23"/>
  <c r="L199" i="23"/>
  <c r="L200" i="23"/>
  <c r="L201" i="23"/>
  <c r="L202" i="23"/>
  <c r="L203" i="23"/>
  <c r="L204" i="23"/>
  <c r="L205" i="23"/>
  <c r="L206" i="23"/>
  <c r="L207" i="23"/>
  <c r="L208" i="23"/>
  <c r="L209" i="23"/>
  <c r="L210" i="23"/>
  <c r="L211" i="23"/>
  <c r="L212" i="23"/>
  <c r="L213" i="23"/>
  <c r="L214" i="23"/>
  <c r="L215" i="23"/>
  <c r="L216" i="23"/>
  <c r="L217" i="23"/>
  <c r="L218" i="23"/>
  <c r="L219" i="23"/>
  <c r="L220" i="23"/>
  <c r="L221" i="23"/>
  <c r="L222" i="23"/>
  <c r="L223" i="23"/>
  <c r="L224" i="23"/>
  <c r="L225" i="23"/>
  <c r="L226" i="23"/>
  <c r="L227" i="23"/>
  <c r="L228" i="23"/>
  <c r="L229" i="23"/>
  <c r="L230" i="23"/>
  <c r="L231" i="23"/>
  <c r="L232" i="23"/>
  <c r="L233" i="23"/>
  <c r="L234" i="23"/>
  <c r="L235" i="23"/>
  <c r="L236" i="23"/>
  <c r="L237" i="23"/>
  <c r="L238" i="23"/>
  <c r="L239" i="23"/>
  <c r="L240" i="23"/>
  <c r="L241" i="23"/>
  <c r="L242" i="23"/>
  <c r="L243" i="23"/>
  <c r="L244" i="23"/>
  <c r="L245" i="23"/>
  <c r="L246" i="23"/>
  <c r="L247" i="23"/>
  <c r="L248" i="23"/>
  <c r="L249" i="23"/>
  <c r="L250" i="23"/>
  <c r="L251" i="23"/>
  <c r="L252" i="23"/>
  <c r="L253" i="23"/>
  <c r="L254" i="23"/>
  <c r="L255" i="23"/>
  <c r="L256" i="23"/>
  <c r="L257" i="23"/>
  <c r="L258" i="23"/>
  <c r="L259" i="23"/>
  <c r="L260" i="23"/>
  <c r="L261" i="23"/>
  <c r="L262" i="23"/>
  <c r="L263" i="23"/>
  <c r="L264" i="23"/>
  <c r="L265" i="23"/>
  <c r="L266" i="23"/>
  <c r="L267" i="23"/>
  <c r="L268" i="23"/>
  <c r="L269" i="23"/>
  <c r="L270" i="23"/>
  <c r="L271" i="23"/>
  <c r="L272" i="23"/>
  <c r="L273" i="23"/>
  <c r="L274" i="23"/>
  <c r="L275" i="23"/>
  <c r="L276" i="23"/>
  <c r="L277" i="23"/>
  <c r="L278" i="23"/>
  <c r="L279" i="23"/>
  <c r="L280" i="23"/>
  <c r="L281" i="23"/>
  <c r="L282" i="23"/>
  <c r="L283" i="23"/>
  <c r="L284" i="23"/>
  <c r="L285" i="23"/>
  <c r="L286" i="23"/>
  <c r="L287" i="23"/>
  <c r="L288" i="23"/>
  <c r="L289" i="23"/>
  <c r="L290" i="23"/>
  <c r="L291" i="23"/>
  <c r="L292" i="23"/>
  <c r="L293" i="23"/>
  <c r="L294" i="23"/>
  <c r="L295" i="23"/>
  <c r="L296" i="23"/>
  <c r="L297" i="23"/>
  <c r="K115" i="23"/>
  <c r="K123" i="23"/>
  <c r="K134" i="23"/>
  <c r="K145" i="23"/>
  <c r="K146" i="23"/>
  <c r="K150" i="23"/>
  <c r="K155" i="23"/>
  <c r="K162" i="23"/>
  <c r="K166" i="23"/>
  <c r="K171" i="23"/>
  <c r="K183" i="23"/>
  <c r="K191" i="23"/>
  <c r="K192" i="23"/>
  <c r="K193" i="23"/>
  <c r="K194" i="23"/>
  <c r="K195" i="23"/>
  <c r="K196" i="23"/>
  <c r="K197" i="23"/>
  <c r="K198" i="23"/>
  <c r="K199" i="23"/>
  <c r="K200" i="23"/>
  <c r="K201" i="23"/>
  <c r="K202" i="23"/>
  <c r="K203" i="23"/>
  <c r="K204" i="23"/>
  <c r="K205" i="23"/>
  <c r="K206" i="23"/>
  <c r="K207" i="23"/>
  <c r="K208" i="23"/>
  <c r="K209" i="23"/>
  <c r="K210" i="23"/>
  <c r="K211" i="23"/>
  <c r="K212" i="23"/>
  <c r="K213" i="23"/>
  <c r="K214" i="23"/>
  <c r="K215" i="23"/>
  <c r="K216" i="23"/>
  <c r="K217" i="23"/>
  <c r="K218" i="23"/>
  <c r="K219" i="23"/>
  <c r="K220" i="23"/>
  <c r="K221" i="23"/>
  <c r="K222" i="23"/>
  <c r="K223" i="23"/>
  <c r="K224" i="23"/>
  <c r="K225" i="23"/>
  <c r="K226" i="23"/>
  <c r="K227" i="23"/>
  <c r="K228" i="23"/>
  <c r="K229" i="23"/>
  <c r="K230" i="23"/>
  <c r="K231" i="23"/>
  <c r="K232" i="23"/>
  <c r="K233" i="23"/>
  <c r="K234" i="23"/>
  <c r="K235" i="23"/>
  <c r="K236" i="23"/>
  <c r="K237" i="23"/>
  <c r="K238" i="23"/>
  <c r="K239" i="23"/>
  <c r="K240" i="23"/>
  <c r="K241" i="23"/>
  <c r="K242" i="23"/>
  <c r="K243" i="23"/>
  <c r="K244" i="23"/>
  <c r="K245" i="23"/>
  <c r="K246" i="23"/>
  <c r="K247" i="23"/>
  <c r="K248" i="23"/>
  <c r="K249" i="23"/>
  <c r="K250" i="23"/>
  <c r="K251" i="23"/>
  <c r="K252" i="23"/>
  <c r="K253" i="23"/>
  <c r="K254" i="23"/>
  <c r="K255" i="23"/>
  <c r="K256" i="23"/>
  <c r="K257" i="23"/>
  <c r="K258" i="23"/>
  <c r="K259" i="23"/>
  <c r="K260" i="23"/>
  <c r="K261" i="23"/>
  <c r="K262" i="23"/>
  <c r="K263" i="23"/>
  <c r="K264" i="23"/>
  <c r="K265" i="23"/>
  <c r="K266" i="23"/>
  <c r="K267" i="23"/>
  <c r="K268" i="23"/>
  <c r="K269" i="23"/>
  <c r="K270" i="23"/>
  <c r="K271" i="23"/>
  <c r="K272" i="23"/>
  <c r="K273" i="23"/>
  <c r="K274" i="23"/>
  <c r="K275" i="23"/>
  <c r="K276" i="23"/>
  <c r="K277" i="23"/>
  <c r="K278" i="23"/>
  <c r="K279" i="23"/>
  <c r="K280" i="23"/>
  <c r="K281" i="23"/>
  <c r="K282" i="23"/>
  <c r="K283" i="23"/>
  <c r="K284" i="23"/>
  <c r="K285" i="23"/>
  <c r="K286" i="23"/>
  <c r="K287" i="23"/>
  <c r="K288" i="23"/>
  <c r="K289" i="23"/>
  <c r="K290" i="23"/>
  <c r="K291" i="23"/>
  <c r="K292" i="23"/>
  <c r="K293" i="23"/>
  <c r="K294" i="23"/>
  <c r="K295" i="23"/>
  <c r="K296" i="23"/>
  <c r="K297" i="23"/>
  <c r="G193" i="23"/>
  <c r="G194" i="23"/>
  <c r="G197" i="23"/>
  <c r="G198" i="23"/>
  <c r="G200" i="23"/>
  <c r="G201" i="23"/>
  <c r="G202" i="23"/>
  <c r="G205" i="23"/>
  <c r="G206" i="23"/>
  <c r="G209" i="23"/>
  <c r="G210" i="23"/>
  <c r="G213" i="23"/>
  <c r="G214" i="23"/>
  <c r="G217" i="23"/>
  <c r="G218" i="23"/>
  <c r="G221" i="23"/>
  <c r="G222" i="23"/>
  <c r="G225" i="23"/>
  <c r="G226" i="23"/>
  <c r="G229" i="23"/>
  <c r="G230" i="23"/>
  <c r="G233" i="23"/>
  <c r="G234" i="23"/>
  <c r="G237" i="23"/>
  <c r="G238" i="23"/>
  <c r="G241" i="23"/>
  <c r="G242" i="23"/>
  <c r="G245" i="23"/>
  <c r="G246" i="23"/>
  <c r="G249" i="23"/>
  <c r="G250" i="23"/>
  <c r="G253" i="23"/>
  <c r="G254" i="23"/>
  <c r="G257" i="23"/>
  <c r="G258" i="23"/>
  <c r="G261" i="23"/>
  <c r="G262" i="23"/>
  <c r="G264" i="23"/>
  <c r="G265" i="23"/>
  <c r="G266" i="23"/>
  <c r="G269" i="23"/>
  <c r="G270" i="23"/>
  <c r="G273" i="23"/>
  <c r="G274" i="23"/>
  <c r="G277" i="23"/>
  <c r="G278" i="23"/>
  <c r="G281" i="23"/>
  <c r="G282" i="23"/>
  <c r="G285" i="23"/>
  <c r="G286" i="23"/>
  <c r="G289" i="23"/>
  <c r="G290" i="23"/>
  <c r="G293" i="23"/>
  <c r="G294" i="23"/>
  <c r="G297" i="23"/>
  <c r="M19" i="23" l="1"/>
  <c r="K45" i="23"/>
  <c r="I53" i="30"/>
  <c r="J52" i="30"/>
  <c r="P178" i="23"/>
  <c r="O178" i="23" s="1"/>
  <c r="P188" i="23"/>
  <c r="P176" i="23"/>
  <c r="G248" i="23"/>
  <c r="J248" i="23" s="1"/>
  <c r="O268" i="23"/>
  <c r="P292" i="23"/>
  <c r="P228" i="23"/>
  <c r="P187" i="23"/>
  <c r="P183" i="23"/>
  <c r="O183" i="23" s="1"/>
  <c r="P179" i="23"/>
  <c r="P175" i="23"/>
  <c r="K103" i="23"/>
  <c r="G296" i="23"/>
  <c r="I296" i="23" s="1"/>
  <c r="O276" i="23"/>
  <c r="P276" i="23"/>
  <c r="P212" i="23"/>
  <c r="P190" i="23"/>
  <c r="K180" i="23"/>
  <c r="P172" i="23"/>
  <c r="G232" i="23"/>
  <c r="J232" i="23" s="1"/>
  <c r="G280" i="23"/>
  <c r="I280" i="23" s="1"/>
  <c r="G216" i="23"/>
  <c r="L188" i="23"/>
  <c r="L184" i="23"/>
  <c r="L180" i="23"/>
  <c r="L176" i="23"/>
  <c r="L172" i="23"/>
  <c r="M188" i="23"/>
  <c r="M180" i="23"/>
  <c r="M176" i="23"/>
  <c r="M172" i="23"/>
  <c r="P260" i="23"/>
  <c r="P196" i="23"/>
  <c r="P182" i="23"/>
  <c r="K189" i="23"/>
  <c r="P189" i="23"/>
  <c r="O189" i="23" s="1"/>
  <c r="K177" i="23"/>
  <c r="P149" i="23"/>
  <c r="O149" i="23" s="1"/>
  <c r="K149" i="23"/>
  <c r="P161" i="23"/>
  <c r="O161" i="23" s="1"/>
  <c r="K188" i="23"/>
  <c r="K181" i="23"/>
  <c r="P181" i="23"/>
  <c r="O181" i="23" s="1"/>
  <c r="P169" i="23"/>
  <c r="O169" i="23" s="1"/>
  <c r="K169" i="23"/>
  <c r="P133" i="23"/>
  <c r="K133" i="23"/>
  <c r="P180" i="23"/>
  <c r="O180" i="23" s="1"/>
  <c r="P146" i="23"/>
  <c r="O146" i="23" s="1"/>
  <c r="P173" i="23"/>
  <c r="O173" i="23" s="1"/>
  <c r="K173" i="23"/>
  <c r="P165" i="23"/>
  <c r="O165" i="23" s="1"/>
  <c r="K165" i="23"/>
  <c r="K153" i="23"/>
  <c r="P153" i="23"/>
  <c r="O153" i="23" s="1"/>
  <c r="M83" i="23"/>
  <c r="L83" i="23"/>
  <c r="K172" i="23"/>
  <c r="K141" i="23"/>
  <c r="K161" i="23"/>
  <c r="P177" i="23"/>
  <c r="O177" i="23" s="1"/>
  <c r="K184" i="23"/>
  <c r="K176" i="23"/>
  <c r="K157" i="23"/>
  <c r="P174" i="23"/>
  <c r="O174" i="23" s="1"/>
  <c r="K174" i="23"/>
  <c r="P170" i="23"/>
  <c r="K170" i="23"/>
  <c r="P158" i="23"/>
  <c r="O158" i="23" s="1"/>
  <c r="K158" i="23"/>
  <c r="P154" i="23"/>
  <c r="K154" i="23"/>
  <c r="P142" i="23"/>
  <c r="O142" i="23" s="1"/>
  <c r="K142" i="23"/>
  <c r="P185" i="23"/>
  <c r="O185" i="23" s="1"/>
  <c r="K159" i="23"/>
  <c r="L127" i="23"/>
  <c r="L107" i="23"/>
  <c r="K164" i="23"/>
  <c r="K156" i="23"/>
  <c r="K148" i="23"/>
  <c r="K140" i="23"/>
  <c r="K132" i="23"/>
  <c r="K124" i="23"/>
  <c r="K116" i="23"/>
  <c r="K108" i="23"/>
  <c r="K88" i="23"/>
  <c r="K143" i="23"/>
  <c r="K168" i="23"/>
  <c r="K160" i="23"/>
  <c r="K152" i="23"/>
  <c r="K144" i="23"/>
  <c r="K136" i="23"/>
  <c r="K120" i="23"/>
  <c r="K104" i="23"/>
  <c r="O190" i="23"/>
  <c r="O182" i="23"/>
  <c r="K163" i="23"/>
  <c r="K147" i="23"/>
  <c r="K131" i="23"/>
  <c r="P186" i="23"/>
  <c r="O186" i="23" s="1"/>
  <c r="P140" i="23"/>
  <c r="L108" i="23"/>
  <c r="L26" i="23"/>
  <c r="K38" i="23"/>
  <c r="K18" i="23"/>
  <c r="O145" i="23"/>
  <c r="P171" i="23"/>
  <c r="O171" i="23" s="1"/>
  <c r="P167" i="23"/>
  <c r="P163" i="23"/>
  <c r="O163" i="23" s="1"/>
  <c r="P159" i="23"/>
  <c r="O159" i="23" s="1"/>
  <c r="P155" i="23"/>
  <c r="O155" i="23" s="1"/>
  <c r="P151" i="23"/>
  <c r="P147" i="23"/>
  <c r="O147" i="23" s="1"/>
  <c r="P143" i="23"/>
  <c r="P139" i="23"/>
  <c r="O139" i="23" s="1"/>
  <c r="P135" i="23"/>
  <c r="P131" i="23"/>
  <c r="O131" i="23" s="1"/>
  <c r="L128" i="23"/>
  <c r="O157" i="23"/>
  <c r="O141" i="23"/>
  <c r="P164" i="23"/>
  <c r="O170" i="23"/>
  <c r="O166" i="23"/>
  <c r="O162" i="23"/>
  <c r="O154" i="23"/>
  <c r="O150" i="23"/>
  <c r="O134" i="23"/>
  <c r="P160" i="23"/>
  <c r="P156" i="23"/>
  <c r="P144" i="23"/>
  <c r="O144" i="23" s="1"/>
  <c r="P136" i="23"/>
  <c r="O136" i="23" s="1"/>
  <c r="L112" i="23"/>
  <c r="M168" i="23"/>
  <c r="M164" i="23"/>
  <c r="M160" i="23"/>
  <c r="M156" i="23"/>
  <c r="M152" i="23"/>
  <c r="M148" i="23"/>
  <c r="M144" i="23"/>
  <c r="M140" i="23"/>
  <c r="M136" i="23"/>
  <c r="M132" i="23"/>
  <c r="P148" i="23"/>
  <c r="P137" i="23"/>
  <c r="O137" i="23" s="1"/>
  <c r="O133" i="23"/>
  <c r="J193" i="23"/>
  <c r="I193" i="23"/>
  <c r="J276" i="23"/>
  <c r="I276" i="23"/>
  <c r="J260" i="23"/>
  <c r="I260" i="23"/>
  <c r="J244" i="23"/>
  <c r="I244" i="23"/>
  <c r="J228" i="23"/>
  <c r="I228" i="23"/>
  <c r="J212" i="23"/>
  <c r="I212" i="23"/>
  <c r="J196" i="23"/>
  <c r="I196" i="23"/>
  <c r="J270" i="23"/>
  <c r="I270" i="23"/>
  <c r="J264" i="23"/>
  <c r="I264" i="23"/>
  <c r="J242" i="23"/>
  <c r="I242" i="23"/>
  <c r="J229" i="23"/>
  <c r="I229" i="23"/>
  <c r="J214" i="23"/>
  <c r="I214" i="23"/>
  <c r="J297" i="23"/>
  <c r="I297" i="23"/>
  <c r="J290" i="23"/>
  <c r="I290" i="23"/>
  <c r="J282" i="23"/>
  <c r="I282" i="23"/>
  <c r="J277" i="23"/>
  <c r="I277" i="23"/>
  <c r="J269" i="23"/>
  <c r="I269" i="23"/>
  <c r="J262" i="23"/>
  <c r="I262" i="23"/>
  <c r="J254" i="23"/>
  <c r="I254" i="23"/>
  <c r="J241" i="23"/>
  <c r="I241" i="23"/>
  <c r="J233" i="23"/>
  <c r="I233" i="23"/>
  <c r="J226" i="23"/>
  <c r="I226" i="23"/>
  <c r="J218" i="23"/>
  <c r="I218" i="23"/>
  <c r="J213" i="23"/>
  <c r="I213" i="23"/>
  <c r="J205" i="23"/>
  <c r="I205" i="23"/>
  <c r="J198" i="23"/>
  <c r="I198" i="23"/>
  <c r="J295" i="23"/>
  <c r="I295" i="23"/>
  <c r="J291" i="23"/>
  <c r="I291" i="23"/>
  <c r="J287" i="23"/>
  <c r="I287" i="23"/>
  <c r="J283" i="23"/>
  <c r="I283" i="23"/>
  <c r="J279" i="23"/>
  <c r="I279" i="23"/>
  <c r="J275" i="23"/>
  <c r="I275" i="23"/>
  <c r="J271" i="23"/>
  <c r="I271" i="23"/>
  <c r="J267" i="23"/>
  <c r="I267" i="23"/>
  <c r="J293" i="23"/>
  <c r="I293" i="23"/>
  <c r="J278" i="23"/>
  <c r="I278" i="23"/>
  <c r="J257" i="23"/>
  <c r="I257" i="23"/>
  <c r="J234" i="23"/>
  <c r="I234" i="23"/>
  <c r="J221" i="23"/>
  <c r="I221" i="23"/>
  <c r="J206" i="23"/>
  <c r="I206" i="23"/>
  <c r="J296" i="23"/>
  <c r="J281" i="23"/>
  <c r="I281" i="23"/>
  <c r="J274" i="23"/>
  <c r="I274" i="23"/>
  <c r="J266" i="23"/>
  <c r="I266" i="23"/>
  <c r="J261" i="23"/>
  <c r="I261" i="23"/>
  <c r="J253" i="23"/>
  <c r="I253" i="23"/>
  <c r="J246" i="23"/>
  <c r="I246" i="23"/>
  <c r="J238" i="23"/>
  <c r="I238" i="23"/>
  <c r="J225" i="23"/>
  <c r="I225" i="23"/>
  <c r="J217" i="23"/>
  <c r="I217" i="23"/>
  <c r="J210" i="23"/>
  <c r="I210" i="23"/>
  <c r="J202" i="23"/>
  <c r="I202" i="23"/>
  <c r="J197" i="23"/>
  <c r="I197" i="23"/>
  <c r="J285" i="23"/>
  <c r="I285" i="23"/>
  <c r="J249" i="23"/>
  <c r="I249" i="23"/>
  <c r="J200" i="23"/>
  <c r="I200" i="23"/>
  <c r="J289" i="23"/>
  <c r="I289" i="23"/>
  <c r="J294" i="23"/>
  <c r="I294" i="23"/>
  <c r="J286" i="23"/>
  <c r="I286" i="23"/>
  <c r="J273" i="23"/>
  <c r="I273" i="23"/>
  <c r="J265" i="23"/>
  <c r="I265" i="23"/>
  <c r="J258" i="23"/>
  <c r="I258" i="23"/>
  <c r="J250" i="23"/>
  <c r="I250" i="23"/>
  <c r="J245" i="23"/>
  <c r="I245" i="23"/>
  <c r="J237" i="23"/>
  <c r="I237" i="23"/>
  <c r="J230" i="23"/>
  <c r="I230" i="23"/>
  <c r="J222" i="23"/>
  <c r="I222" i="23"/>
  <c r="J216" i="23"/>
  <c r="I216" i="23"/>
  <c r="J209" i="23"/>
  <c r="I209" i="23"/>
  <c r="J201" i="23"/>
  <c r="I201" i="23"/>
  <c r="J194" i="23"/>
  <c r="I194" i="23"/>
  <c r="G284" i="23"/>
  <c r="G268" i="23"/>
  <c r="G252" i="23"/>
  <c r="G236" i="23"/>
  <c r="G220" i="23"/>
  <c r="G204" i="23"/>
  <c r="P128" i="23"/>
  <c r="O128" i="23" s="1"/>
  <c r="O296" i="23"/>
  <c r="O288" i="23"/>
  <c r="O260" i="23"/>
  <c r="O252" i="23"/>
  <c r="O244" i="23"/>
  <c r="O236" i="23"/>
  <c r="O228" i="23"/>
  <c r="O220" i="23"/>
  <c r="O212" i="23"/>
  <c r="O204" i="23"/>
  <c r="O196" i="23"/>
  <c r="O188" i="23"/>
  <c r="O172" i="23"/>
  <c r="O164" i="23"/>
  <c r="O156" i="23"/>
  <c r="O148" i="23"/>
  <c r="O140" i="23"/>
  <c r="P280" i="23"/>
  <c r="P264" i="23"/>
  <c r="P248" i="23"/>
  <c r="P232" i="23"/>
  <c r="P216" i="23"/>
  <c r="P200" i="23"/>
  <c r="P184" i="23"/>
  <c r="O184" i="23" s="1"/>
  <c r="P168" i="23"/>
  <c r="O168" i="23" s="1"/>
  <c r="P152" i="23"/>
  <c r="O152" i="23" s="1"/>
  <c r="P132" i="23"/>
  <c r="O132" i="23" s="1"/>
  <c r="O272" i="23"/>
  <c r="P284" i="23"/>
  <c r="G288" i="23"/>
  <c r="G272" i="23"/>
  <c r="G256" i="23"/>
  <c r="G240" i="23"/>
  <c r="G224" i="23"/>
  <c r="G208" i="23"/>
  <c r="G192" i="23"/>
  <c r="G292" i="23"/>
  <c r="O256" i="23"/>
  <c r="O240" i="23"/>
  <c r="O224" i="23"/>
  <c r="O208" i="23"/>
  <c r="O192" i="23"/>
  <c r="O176" i="23"/>
  <c r="O160" i="23"/>
  <c r="L98" i="23"/>
  <c r="L44" i="23"/>
  <c r="K125" i="23"/>
  <c r="P97" i="23"/>
  <c r="O97" i="23" s="1"/>
  <c r="L119" i="23"/>
  <c r="L97" i="23"/>
  <c r="L65" i="23"/>
  <c r="M73" i="23"/>
  <c r="M43" i="23"/>
  <c r="K127" i="23"/>
  <c r="K119" i="23"/>
  <c r="K111" i="23"/>
  <c r="K107" i="23"/>
  <c r="K95" i="23"/>
  <c r="L90" i="23"/>
  <c r="L85" i="23"/>
  <c r="L81" i="23"/>
  <c r="M126" i="23"/>
  <c r="M69" i="23"/>
  <c r="K128" i="23"/>
  <c r="P138" i="23"/>
  <c r="O138" i="23" s="1"/>
  <c r="P112" i="23"/>
  <c r="O112" i="23" s="1"/>
  <c r="K112" i="23"/>
  <c r="K97" i="23"/>
  <c r="L94" i="23"/>
  <c r="M105" i="23"/>
  <c r="M93" i="23"/>
  <c r="M77" i="23"/>
  <c r="K130" i="23"/>
  <c r="K126" i="23"/>
  <c r="K122" i="23"/>
  <c r="K118" i="23"/>
  <c r="K114" i="23"/>
  <c r="K110" i="23"/>
  <c r="K106" i="23"/>
  <c r="K102" i="23"/>
  <c r="K98" i="23"/>
  <c r="K94" i="23"/>
  <c r="K90" i="23"/>
  <c r="P104" i="23"/>
  <c r="P100" i="23"/>
  <c r="O100" i="23" s="1"/>
  <c r="L124" i="23"/>
  <c r="L116" i="23"/>
  <c r="L110" i="23"/>
  <c r="L101" i="23"/>
  <c r="M121" i="23"/>
  <c r="P101" i="23"/>
  <c r="O101" i="23" s="1"/>
  <c r="K93" i="23"/>
  <c r="P89" i="23"/>
  <c r="O89" i="23" s="1"/>
  <c r="K81" i="23"/>
  <c r="K77" i="23"/>
  <c r="P124" i="23"/>
  <c r="O124" i="23" s="1"/>
  <c r="K99" i="23"/>
  <c r="P126" i="23"/>
  <c r="O126" i="23" s="1"/>
  <c r="P118" i="23"/>
  <c r="O118" i="23" s="1"/>
  <c r="P130" i="23"/>
  <c r="O130" i="23" s="1"/>
  <c r="P114" i="23"/>
  <c r="O114" i="23" s="1"/>
  <c r="P106" i="23"/>
  <c r="O106" i="23" s="1"/>
  <c r="L130" i="23"/>
  <c r="L114" i="23"/>
  <c r="M130" i="23"/>
  <c r="M114" i="23"/>
  <c r="P110" i="23"/>
  <c r="O110" i="23" s="1"/>
  <c r="L129" i="23"/>
  <c r="P125" i="23"/>
  <c r="O125" i="23" s="1"/>
  <c r="L125" i="23"/>
  <c r="O117" i="23"/>
  <c r="L117" i="23"/>
  <c r="L113" i="23"/>
  <c r="P109" i="23"/>
  <c r="O109" i="23" s="1"/>
  <c r="L109" i="23"/>
  <c r="K117" i="23"/>
  <c r="L118" i="23"/>
  <c r="M129" i="23"/>
  <c r="M118" i="23"/>
  <c r="M113" i="23"/>
  <c r="P129" i="23"/>
  <c r="P122" i="23"/>
  <c r="O122" i="23" s="1"/>
  <c r="P116" i="23"/>
  <c r="O116" i="23" s="1"/>
  <c r="P108" i="23"/>
  <c r="O108" i="23" s="1"/>
  <c r="P120" i="23"/>
  <c r="O120" i="23" s="1"/>
  <c r="K121" i="23"/>
  <c r="K105" i="23"/>
  <c r="L122" i="23"/>
  <c r="L106" i="23"/>
  <c r="M122" i="23"/>
  <c r="M117" i="23"/>
  <c r="M106" i="23"/>
  <c r="O129" i="23"/>
  <c r="P121" i="23"/>
  <c r="O121" i="23" s="1"/>
  <c r="P113" i="23"/>
  <c r="O113" i="23" s="1"/>
  <c r="P105" i="23"/>
  <c r="O105" i="23" s="1"/>
  <c r="M120" i="23"/>
  <c r="P127" i="23"/>
  <c r="O127" i="23" s="1"/>
  <c r="P123" i="23"/>
  <c r="O123" i="23" s="1"/>
  <c r="P119" i="23"/>
  <c r="O119" i="23" s="1"/>
  <c r="P115" i="23"/>
  <c r="O115" i="23" s="1"/>
  <c r="P111" i="23"/>
  <c r="O111" i="23" s="1"/>
  <c r="P107" i="23"/>
  <c r="O107" i="23" s="1"/>
  <c r="L100" i="23"/>
  <c r="P93" i="23"/>
  <c r="O93" i="23" s="1"/>
  <c r="K100" i="23"/>
  <c r="K96" i="23"/>
  <c r="P88" i="23"/>
  <c r="O88" i="23" s="1"/>
  <c r="P92" i="23"/>
  <c r="O92" i="23" s="1"/>
  <c r="K89" i="23"/>
  <c r="L102" i="23"/>
  <c r="L23" i="23"/>
  <c r="M68" i="23"/>
  <c r="M56" i="23"/>
  <c r="M35" i="23"/>
  <c r="M15" i="23"/>
  <c r="L31" i="23"/>
  <c r="M52" i="23"/>
  <c r="L27" i="23"/>
  <c r="M78" i="23"/>
  <c r="P84" i="23"/>
  <c r="O84" i="23" s="1"/>
  <c r="P68" i="23"/>
  <c r="O68" i="23" s="1"/>
  <c r="K64" i="23"/>
  <c r="P60" i="23"/>
  <c r="O60" i="23" s="1"/>
  <c r="P56" i="23"/>
  <c r="O56" i="23" s="1"/>
  <c r="P52" i="23"/>
  <c r="O52" i="23" s="1"/>
  <c r="P35" i="23"/>
  <c r="O35" i="23" s="1"/>
  <c r="P31" i="23"/>
  <c r="O31" i="23" s="1"/>
  <c r="P27" i="23"/>
  <c r="O27" i="23" s="1"/>
  <c r="P19" i="23"/>
  <c r="O19" i="23" s="1"/>
  <c r="L80" i="23"/>
  <c r="L72" i="23"/>
  <c r="K80" i="23"/>
  <c r="P76" i="23"/>
  <c r="O76" i="23" s="1"/>
  <c r="P81" i="23"/>
  <c r="P72" i="23"/>
  <c r="O72" i="23" s="1"/>
  <c r="M53" i="23"/>
  <c r="O271" i="23"/>
  <c r="L54" i="23"/>
  <c r="M41" i="23"/>
  <c r="P87" i="23"/>
  <c r="O87" i="23" s="1"/>
  <c r="O295" i="23"/>
  <c r="O279" i="23"/>
  <c r="P295" i="23"/>
  <c r="P291" i="23"/>
  <c r="P287" i="23"/>
  <c r="P283" i="23"/>
  <c r="P279" i="23"/>
  <c r="P275" i="23"/>
  <c r="P271" i="23"/>
  <c r="P267" i="23"/>
  <c r="Z50" i="23"/>
  <c r="Z51" i="23" s="1"/>
  <c r="Z52" i="23" s="1"/>
  <c r="Z53" i="23" s="1"/>
  <c r="Z54" i="23" s="1"/>
  <c r="Z55" i="23" s="1"/>
  <c r="Z56" i="23" s="1"/>
  <c r="Z57" i="23" s="1"/>
  <c r="Z58" i="23" s="1"/>
  <c r="Z59" i="23" s="1"/>
  <c r="Z60" i="23" s="1"/>
  <c r="Z61" i="23" s="1"/>
  <c r="Z62" i="23" s="1"/>
  <c r="Z63" i="23" s="1"/>
  <c r="Z64" i="23" s="1"/>
  <c r="Z65" i="23" s="1"/>
  <c r="Z66" i="23" s="1"/>
  <c r="Z67" i="23" s="1"/>
  <c r="Z68" i="23" s="1"/>
  <c r="Z69" i="23" s="1"/>
  <c r="Z70" i="23" s="1"/>
  <c r="Z71" i="23" s="1"/>
  <c r="Z72" i="23" s="1"/>
  <c r="Z73" i="23" s="1"/>
  <c r="Z74" i="23" s="1"/>
  <c r="Z75" i="23" s="1"/>
  <c r="Z76" i="23" s="1"/>
  <c r="Z77" i="23" s="1"/>
  <c r="Z78" i="23" s="1"/>
  <c r="Z79" i="23" s="1"/>
  <c r="Z80" i="23" s="1"/>
  <c r="Z81" i="23" s="1"/>
  <c r="Z82" i="23" s="1"/>
  <c r="Z83" i="23" s="1"/>
  <c r="Z84" i="23" s="1"/>
  <c r="Z85" i="23" s="1"/>
  <c r="Z86" i="23" s="1"/>
  <c r="Z87" i="23" s="1"/>
  <c r="Z88" i="23" s="1"/>
  <c r="Z89" i="23" s="1"/>
  <c r="Z90" i="23" s="1"/>
  <c r="Z91" i="23" s="1"/>
  <c r="Z92" i="23" s="1"/>
  <c r="Z93" i="23" s="1"/>
  <c r="Z94" i="23" s="1"/>
  <c r="Z95" i="23" s="1"/>
  <c r="Z96" i="23" s="1"/>
  <c r="Z97" i="23" s="1"/>
  <c r="Z98" i="23" s="1"/>
  <c r="Z99" i="23" s="1"/>
  <c r="Z100" i="23" s="1"/>
  <c r="Z101" i="23" s="1"/>
  <c r="Z102" i="23" s="1"/>
  <c r="Z103" i="23" s="1"/>
  <c r="Z104" i="23" s="1"/>
  <c r="Z105" i="23" s="1"/>
  <c r="Z106" i="23" s="1"/>
  <c r="Z107" i="23" s="1"/>
  <c r="Z108" i="23" s="1"/>
  <c r="Z109" i="23" s="1"/>
  <c r="Z110" i="23" s="1"/>
  <c r="Z111" i="23" s="1"/>
  <c r="Z112" i="23" s="1"/>
  <c r="Z113" i="23" s="1"/>
  <c r="Z114" i="23" s="1"/>
  <c r="Z115" i="23" s="1"/>
  <c r="Z116" i="23" s="1"/>
  <c r="Z117" i="23" s="1"/>
  <c r="Z118" i="23" s="1"/>
  <c r="Z119" i="23" s="1"/>
  <c r="Z120" i="23" s="1"/>
  <c r="Z121" i="23" s="1"/>
  <c r="Z122" i="23" s="1"/>
  <c r="Z123" i="23" s="1"/>
  <c r="Z124" i="23" s="1"/>
  <c r="Z125" i="23" s="1"/>
  <c r="Z126" i="23" s="1"/>
  <c r="Z127" i="23" s="1"/>
  <c r="Z128" i="23" s="1"/>
  <c r="Z129" i="23" s="1"/>
  <c r="Z130" i="23" s="1"/>
  <c r="Z131" i="23" s="1"/>
  <c r="Z132" i="23" s="1"/>
  <c r="Z133" i="23" s="1"/>
  <c r="Z134" i="23" s="1"/>
  <c r="Z135" i="23" s="1"/>
  <c r="Z136" i="23" s="1"/>
  <c r="Z137" i="23" s="1"/>
  <c r="Z138" i="23" s="1"/>
  <c r="Z139" i="23" s="1"/>
  <c r="Z140" i="23" s="1"/>
  <c r="Z141" i="23" s="1"/>
  <c r="Z142" i="23" s="1"/>
  <c r="Z143" i="23" s="1"/>
  <c r="Z144" i="23" s="1"/>
  <c r="Z145" i="23" s="1"/>
  <c r="Z146" i="23" s="1"/>
  <c r="Z147" i="23" s="1"/>
  <c r="Z148" i="23" s="1"/>
  <c r="Z149" i="23" s="1"/>
  <c r="Z150" i="23" s="1"/>
  <c r="Z151" i="23" s="1"/>
  <c r="Z152" i="23" s="1"/>
  <c r="Z153" i="23" s="1"/>
  <c r="Z154" i="23" s="1"/>
  <c r="Z155" i="23" s="1"/>
  <c r="Z156" i="23" s="1"/>
  <c r="Z157" i="23" s="1"/>
  <c r="Z158" i="23" s="1"/>
  <c r="Z159" i="23" s="1"/>
  <c r="Z160" i="23" s="1"/>
  <c r="Z161" i="23" s="1"/>
  <c r="Z162" i="23" s="1"/>
  <c r="Z163" i="23" s="1"/>
  <c r="Z164" i="23" s="1"/>
  <c r="Z165" i="23" s="1"/>
  <c r="Z166" i="23" s="1"/>
  <c r="Z167" i="23" s="1"/>
  <c r="Z168" i="23" s="1"/>
  <c r="Z169" i="23" s="1"/>
  <c r="Z170" i="23" s="1"/>
  <c r="Z171" i="23" s="1"/>
  <c r="Z172" i="23" s="1"/>
  <c r="Z173" i="23" s="1"/>
  <c r="Z174" i="23" s="1"/>
  <c r="Z175" i="23" s="1"/>
  <c r="Z176" i="23" s="1"/>
  <c r="Z177" i="23" s="1"/>
  <c r="Z178" i="23" s="1"/>
  <c r="Z179" i="23" s="1"/>
  <c r="Z180" i="23" s="1"/>
  <c r="Z181" i="23" s="1"/>
  <c r="Z182" i="23" s="1"/>
  <c r="Z183" i="23" s="1"/>
  <c r="Z184" i="23" s="1"/>
  <c r="Z185" i="23" s="1"/>
  <c r="Z186" i="23" s="1"/>
  <c r="Z187" i="23" s="1"/>
  <c r="Z188" i="23" s="1"/>
  <c r="Z189" i="23" s="1"/>
  <c r="Z190" i="23" s="1"/>
  <c r="M45" i="23"/>
  <c r="O287" i="23"/>
  <c r="O291" i="23"/>
  <c r="O275" i="23"/>
  <c r="O263" i="23"/>
  <c r="G263" i="23"/>
  <c r="G259" i="23"/>
  <c r="O259" i="23"/>
  <c r="O255" i="23"/>
  <c r="G255" i="23"/>
  <c r="G251" i="23"/>
  <c r="O251" i="23"/>
  <c r="O247" i="23"/>
  <c r="G247" i="23"/>
  <c r="G243" i="23"/>
  <c r="O243" i="23"/>
  <c r="O239" i="23"/>
  <c r="G239" i="23"/>
  <c r="G235" i="23"/>
  <c r="O235" i="23"/>
  <c r="O231" i="23"/>
  <c r="G231" i="23"/>
  <c r="G227" i="23"/>
  <c r="O227" i="23"/>
  <c r="O223" i="23"/>
  <c r="G223" i="23"/>
  <c r="G219" i="23"/>
  <c r="O219" i="23"/>
  <c r="O215" i="23"/>
  <c r="G215" i="23"/>
  <c r="G211" i="23"/>
  <c r="O211" i="23"/>
  <c r="O207" i="23"/>
  <c r="G207" i="23"/>
  <c r="G203" i="23"/>
  <c r="O203" i="23"/>
  <c r="O199" i="23"/>
  <c r="G199" i="23"/>
  <c r="G195" i="23"/>
  <c r="O195" i="23"/>
  <c r="O191" i="23"/>
  <c r="G191" i="23"/>
  <c r="O187" i="23"/>
  <c r="O179" i="23"/>
  <c r="O175" i="23"/>
  <c r="O167" i="23"/>
  <c r="O151" i="23"/>
  <c r="O143" i="23"/>
  <c r="O135" i="23"/>
  <c r="L103" i="23"/>
  <c r="P103" i="23"/>
  <c r="O103" i="23" s="1"/>
  <c r="L99" i="23"/>
  <c r="P99" i="23"/>
  <c r="O99" i="23" s="1"/>
  <c r="L91" i="23"/>
  <c r="P91" i="23"/>
  <c r="O91" i="23" s="1"/>
  <c r="M70" i="23"/>
  <c r="L70" i="23"/>
  <c r="M62" i="23"/>
  <c r="L62" i="23"/>
  <c r="M49" i="23"/>
  <c r="L49" i="23"/>
  <c r="M29" i="23"/>
  <c r="L29" i="23"/>
  <c r="L25" i="23"/>
  <c r="M25" i="23"/>
  <c r="P85" i="23"/>
  <c r="O85" i="23" s="1"/>
  <c r="P77" i="23"/>
  <c r="O77" i="23" s="1"/>
  <c r="P69" i="23"/>
  <c r="O69" i="23" s="1"/>
  <c r="K65" i="23"/>
  <c r="P61" i="23"/>
  <c r="O61" i="23" s="1"/>
  <c r="K57" i="23"/>
  <c r="P53" i="23"/>
  <c r="O53" i="23" s="1"/>
  <c r="K44" i="23"/>
  <c r="K40" i="23"/>
  <c r="K24" i="23"/>
  <c r="M57" i="23"/>
  <c r="K49" i="23"/>
  <c r="P41" i="23"/>
  <c r="O41" i="23" s="1"/>
  <c r="K61" i="23"/>
  <c r="L66" i="23"/>
  <c r="M58" i="23"/>
  <c r="K30" i="23"/>
  <c r="K14" i="23"/>
  <c r="L42" i="23"/>
  <c r="L30" i="23"/>
  <c r="L14" i="23"/>
  <c r="M38" i="23"/>
  <c r="M22" i="23"/>
  <c r="P46" i="23"/>
  <c r="O46" i="23" s="1"/>
  <c r="P42" i="23"/>
  <c r="O42" i="23" s="1"/>
  <c r="P38" i="23"/>
  <c r="O38" i="23" s="1"/>
  <c r="P34" i="23"/>
  <c r="O34" i="23" s="1"/>
  <c r="P30" i="23"/>
  <c r="O30" i="23" s="1"/>
  <c r="P26" i="23"/>
  <c r="O26" i="23" s="1"/>
  <c r="P22" i="23"/>
  <c r="P18" i="23"/>
  <c r="O18" i="23" s="1"/>
  <c r="P14" i="23"/>
  <c r="O14" i="23" s="1"/>
  <c r="P49" i="23"/>
  <c r="O49" i="23" s="1"/>
  <c r="K26" i="23"/>
  <c r="K19" i="23"/>
  <c r="L46" i="23"/>
  <c r="L34" i="23"/>
  <c r="L18" i="23"/>
  <c r="P65" i="23"/>
  <c r="O65" i="23" s="1"/>
  <c r="M21" i="23"/>
  <c r="P73" i="23"/>
  <c r="O73" i="23" s="1"/>
  <c r="L33" i="23"/>
  <c r="L13" i="23"/>
  <c r="P57" i="23"/>
  <c r="O57" i="23" s="1"/>
  <c r="K85" i="23"/>
  <c r="K69" i="23"/>
  <c r="K53" i="23"/>
  <c r="L17" i="23"/>
  <c r="M37" i="23"/>
  <c r="K87" i="23"/>
  <c r="O104" i="23"/>
  <c r="K92" i="23"/>
  <c r="L92" i="23"/>
  <c r="M104" i="23"/>
  <c r="M100" i="23"/>
  <c r="M96" i="23"/>
  <c r="M92" i="23"/>
  <c r="M88" i="23"/>
  <c r="P96" i="23"/>
  <c r="O96" i="23" s="1"/>
  <c r="K91" i="23"/>
  <c r="M103" i="23"/>
  <c r="M99" i="23"/>
  <c r="M95" i="23"/>
  <c r="M91" i="23"/>
  <c r="M87" i="23"/>
  <c r="P95" i="23"/>
  <c r="O95" i="23" s="1"/>
  <c r="P102" i="23"/>
  <c r="O102" i="23" s="1"/>
  <c r="P98" i="23"/>
  <c r="O98" i="23" s="1"/>
  <c r="P94" i="23"/>
  <c r="O94" i="23" s="1"/>
  <c r="P90" i="23"/>
  <c r="O90" i="23" s="1"/>
  <c r="P86" i="23"/>
  <c r="O86" i="23" s="1"/>
  <c r="K84" i="23"/>
  <c r="K76" i="23"/>
  <c r="K68" i="23"/>
  <c r="K60" i="23"/>
  <c r="K52" i="23"/>
  <c r="P80" i="23"/>
  <c r="O80" i="23" s="1"/>
  <c r="P64" i="23"/>
  <c r="O64" i="23" s="1"/>
  <c r="P48" i="23"/>
  <c r="O48" i="23" s="1"/>
  <c r="K72" i="23"/>
  <c r="K56" i="23"/>
  <c r="K48" i="23"/>
  <c r="O81" i="23"/>
  <c r="P82" i="23"/>
  <c r="O82" i="23" s="1"/>
  <c r="P78" i="23"/>
  <c r="O78" i="23" s="1"/>
  <c r="P74" i="23"/>
  <c r="O74" i="23" s="1"/>
  <c r="P70" i="23"/>
  <c r="O70" i="23" s="1"/>
  <c r="P66" i="23"/>
  <c r="O66" i="23" s="1"/>
  <c r="P62" i="23"/>
  <c r="O62" i="23" s="1"/>
  <c r="P58" i="23"/>
  <c r="O58" i="23" s="1"/>
  <c r="P54" i="23"/>
  <c r="O54" i="23" s="1"/>
  <c r="P83" i="23"/>
  <c r="O83" i="23" s="1"/>
  <c r="P79" i="23"/>
  <c r="O79" i="23" s="1"/>
  <c r="L79" i="23"/>
  <c r="P75" i="23"/>
  <c r="O75" i="23" s="1"/>
  <c r="L75" i="23"/>
  <c r="P71" i="23"/>
  <c r="O71" i="23" s="1"/>
  <c r="L71" i="23"/>
  <c r="P67" i="23"/>
  <c r="O67" i="23" s="1"/>
  <c r="L67" i="23"/>
  <c r="P63" i="23"/>
  <c r="O63" i="23" s="1"/>
  <c r="L63" i="23"/>
  <c r="P59" i="23"/>
  <c r="O59" i="23" s="1"/>
  <c r="L59" i="23"/>
  <c r="P55" i="23"/>
  <c r="O55" i="23" s="1"/>
  <c r="L55" i="23"/>
  <c r="P51" i="23"/>
  <c r="O51" i="23" s="1"/>
  <c r="L51" i="23"/>
  <c r="P47" i="23"/>
  <c r="O47" i="23" s="1"/>
  <c r="L47" i="23"/>
  <c r="L39" i="23"/>
  <c r="K83" i="23"/>
  <c r="K79" i="23"/>
  <c r="K75" i="23"/>
  <c r="K71" i="23"/>
  <c r="K67" i="23"/>
  <c r="K63" i="23"/>
  <c r="K59" i="23"/>
  <c r="K55" i="23"/>
  <c r="K51" i="23"/>
  <c r="K47" i="23"/>
  <c r="K42" i="23"/>
  <c r="K82" i="23"/>
  <c r="K78" i="23"/>
  <c r="K74" i="23"/>
  <c r="K70" i="23"/>
  <c r="K66" i="23"/>
  <c r="K62" i="23"/>
  <c r="K58" i="23"/>
  <c r="K54" i="23"/>
  <c r="K46" i="23"/>
  <c r="P43" i="23"/>
  <c r="O43" i="23" s="1"/>
  <c r="K39" i="23"/>
  <c r="P44" i="23"/>
  <c r="O44" i="23" s="1"/>
  <c r="P45" i="23"/>
  <c r="O45" i="23" s="1"/>
  <c r="K35" i="23"/>
  <c r="K34" i="23"/>
  <c r="K22" i="23"/>
  <c r="P33" i="23"/>
  <c r="O33" i="23" s="1"/>
  <c r="P25" i="23"/>
  <c r="O25" i="23" s="1"/>
  <c r="P17" i="23"/>
  <c r="O17" i="23" s="1"/>
  <c r="K28" i="23"/>
  <c r="K23" i="23"/>
  <c r="M40" i="23"/>
  <c r="M36" i="23"/>
  <c r="M32" i="23"/>
  <c r="M28" i="23"/>
  <c r="M24" i="23"/>
  <c r="M20" i="23"/>
  <c r="M16" i="23"/>
  <c r="K43" i="23"/>
  <c r="K32" i="23"/>
  <c r="K27" i="23"/>
  <c r="K16" i="23"/>
  <c r="P23" i="23"/>
  <c r="O23" i="23" s="1"/>
  <c r="P39" i="23"/>
  <c r="O39" i="23" s="1"/>
  <c r="K36" i="23"/>
  <c r="K31" i="23"/>
  <c r="K20" i="23"/>
  <c r="K15" i="23"/>
  <c r="P15" i="23"/>
  <c r="O15" i="23" s="1"/>
  <c r="P37" i="23"/>
  <c r="O37" i="23" s="1"/>
  <c r="P29" i="23"/>
  <c r="O29" i="23" s="1"/>
  <c r="P21" i="23"/>
  <c r="O21" i="23" s="1"/>
  <c r="P13" i="23"/>
  <c r="O13" i="23" s="1"/>
  <c r="K37" i="23"/>
  <c r="K29" i="23"/>
  <c r="K21" i="23"/>
  <c r="K17" i="23"/>
  <c r="K41" i="23"/>
  <c r="K33" i="23"/>
  <c r="K25" i="23"/>
  <c r="K13" i="23"/>
  <c r="O22" i="23"/>
  <c r="P40" i="23"/>
  <c r="O40" i="23" s="1"/>
  <c r="P36" i="23"/>
  <c r="O36" i="23" s="1"/>
  <c r="P32" i="23"/>
  <c r="O32" i="23" s="1"/>
  <c r="P28" i="23"/>
  <c r="O28" i="23" s="1"/>
  <c r="P24" i="23"/>
  <c r="O24" i="23" s="1"/>
  <c r="P20" i="23"/>
  <c r="O20" i="23" s="1"/>
  <c r="P16" i="23"/>
  <c r="O16" i="23" s="1"/>
  <c r="BO31" i="1"/>
  <c r="BJ31" i="1"/>
  <c r="J280" i="23" l="1"/>
  <c r="I54" i="30"/>
  <c r="J53" i="30"/>
  <c r="I248" i="23"/>
  <c r="I232" i="23"/>
  <c r="J203" i="23"/>
  <c r="I203" i="23"/>
  <c r="J227" i="23"/>
  <c r="I227" i="23"/>
  <c r="J243" i="23"/>
  <c r="I243" i="23"/>
  <c r="H243" i="23" s="1"/>
  <c r="J224" i="23"/>
  <c r="I224" i="23"/>
  <c r="J236" i="23"/>
  <c r="I236" i="23"/>
  <c r="Q236" i="23" s="1"/>
  <c r="J191" i="23"/>
  <c r="I191" i="23"/>
  <c r="H191" i="23" s="1"/>
  <c r="J199" i="23"/>
  <c r="I199" i="23"/>
  <c r="H199" i="23" s="1"/>
  <c r="J207" i="23"/>
  <c r="I207" i="23"/>
  <c r="H207" i="23" s="1"/>
  <c r="J215" i="23"/>
  <c r="I215" i="23"/>
  <c r="H215" i="23" s="1"/>
  <c r="J223" i="23"/>
  <c r="I223" i="23"/>
  <c r="H223" i="23" s="1"/>
  <c r="J231" i="23"/>
  <c r="I231" i="23"/>
  <c r="H231" i="23" s="1"/>
  <c r="J239" i="23"/>
  <c r="I239" i="23"/>
  <c r="H239" i="23" s="1"/>
  <c r="J247" i="23"/>
  <c r="I247" i="23"/>
  <c r="H247" i="23" s="1"/>
  <c r="J255" i="23"/>
  <c r="I255" i="23"/>
  <c r="J263" i="23"/>
  <c r="I263" i="23"/>
  <c r="J240" i="23"/>
  <c r="I240" i="23"/>
  <c r="Q240" i="23" s="1"/>
  <c r="J252" i="23"/>
  <c r="I252" i="23"/>
  <c r="Q252" i="23" s="1"/>
  <c r="J195" i="23"/>
  <c r="I195" i="23"/>
  <c r="J219" i="23"/>
  <c r="I219" i="23"/>
  <c r="J251" i="23"/>
  <c r="I251" i="23"/>
  <c r="J192" i="23"/>
  <c r="I192" i="23"/>
  <c r="J256" i="23"/>
  <c r="I256" i="23"/>
  <c r="Q256" i="23" s="1"/>
  <c r="J204" i="23"/>
  <c r="I204" i="23"/>
  <c r="H204" i="23" s="1"/>
  <c r="J268" i="23"/>
  <c r="I268" i="23"/>
  <c r="H268" i="23" s="1"/>
  <c r="J211" i="23"/>
  <c r="I211" i="23"/>
  <c r="J235" i="23"/>
  <c r="I235" i="23"/>
  <c r="H235" i="23" s="1"/>
  <c r="J259" i="23"/>
  <c r="I259" i="23"/>
  <c r="J288" i="23"/>
  <c r="I288" i="23"/>
  <c r="J292" i="23"/>
  <c r="I292" i="23"/>
  <c r="AC292" i="23" s="1"/>
  <c r="J208" i="23"/>
  <c r="I208" i="23"/>
  <c r="J272" i="23"/>
  <c r="I272" i="23"/>
  <c r="R272" i="23" s="1"/>
  <c r="J220" i="23"/>
  <c r="I220" i="23"/>
  <c r="H220" i="23" s="1"/>
  <c r="J284" i="23"/>
  <c r="I284" i="23"/>
  <c r="H284" i="23" s="1"/>
  <c r="G13" i="23"/>
  <c r="H194" i="23"/>
  <c r="AC194" i="23"/>
  <c r="R194" i="23"/>
  <c r="Q194" i="23"/>
  <c r="H210" i="23"/>
  <c r="AC210" i="23"/>
  <c r="R210" i="23"/>
  <c r="Q210" i="23"/>
  <c r="H234" i="23"/>
  <c r="AC234" i="23"/>
  <c r="R234" i="23"/>
  <c r="Q234" i="23"/>
  <c r="H258" i="23"/>
  <c r="AC258" i="23"/>
  <c r="R258" i="23"/>
  <c r="Q258" i="23"/>
  <c r="H291" i="23"/>
  <c r="AC291" i="23"/>
  <c r="R291" i="23"/>
  <c r="Q291" i="23"/>
  <c r="H279" i="23"/>
  <c r="AC279" i="23"/>
  <c r="R279" i="23"/>
  <c r="Q279" i="23"/>
  <c r="H294" i="23"/>
  <c r="AC294" i="23"/>
  <c r="R294" i="23"/>
  <c r="Q294" i="23"/>
  <c r="H289" i="23"/>
  <c r="AC289" i="23"/>
  <c r="R289" i="23"/>
  <c r="Q289" i="23"/>
  <c r="H197" i="23"/>
  <c r="AC197" i="23"/>
  <c r="R197" i="23"/>
  <c r="Q197" i="23"/>
  <c r="H205" i="23"/>
  <c r="AC205" i="23"/>
  <c r="R205" i="23"/>
  <c r="Q205" i="23"/>
  <c r="H213" i="23"/>
  <c r="AC213" i="23"/>
  <c r="R213" i="23"/>
  <c r="Q213" i="23"/>
  <c r="H221" i="23"/>
  <c r="AC221" i="23"/>
  <c r="R221" i="23"/>
  <c r="Q221" i="23"/>
  <c r="H229" i="23"/>
  <c r="AC229" i="23"/>
  <c r="R229" i="23"/>
  <c r="Q229" i="23"/>
  <c r="H237" i="23"/>
  <c r="AC237" i="23"/>
  <c r="R237" i="23"/>
  <c r="Q237" i="23"/>
  <c r="H245" i="23"/>
  <c r="AC245" i="23"/>
  <c r="R245" i="23"/>
  <c r="Q245" i="23"/>
  <c r="H253" i="23"/>
  <c r="AC253" i="23"/>
  <c r="R253" i="23"/>
  <c r="Q253" i="23"/>
  <c r="H261" i="23"/>
  <c r="AC261" i="23"/>
  <c r="R261" i="23"/>
  <c r="Q261" i="23"/>
  <c r="H269" i="23"/>
  <c r="AC269" i="23"/>
  <c r="R269" i="23"/>
  <c r="Q269" i="23"/>
  <c r="H277" i="23"/>
  <c r="AC277" i="23"/>
  <c r="Q277" i="23"/>
  <c r="R277" i="23"/>
  <c r="H285" i="23"/>
  <c r="AC285" i="23"/>
  <c r="R285" i="23"/>
  <c r="Q285" i="23"/>
  <c r="H214" i="23"/>
  <c r="AC214" i="23"/>
  <c r="R214" i="23"/>
  <c r="Q214" i="23"/>
  <c r="H238" i="23"/>
  <c r="AC238" i="23"/>
  <c r="R238" i="23"/>
  <c r="Q238" i="23"/>
  <c r="H262" i="23"/>
  <c r="AC262" i="23"/>
  <c r="R262" i="23"/>
  <c r="Q262" i="23"/>
  <c r="H283" i="23"/>
  <c r="AC283" i="23"/>
  <c r="R283" i="23"/>
  <c r="Q283" i="23"/>
  <c r="H200" i="23"/>
  <c r="AC200" i="23"/>
  <c r="Q200" i="23"/>
  <c r="R200" i="23"/>
  <c r="H216" i="23"/>
  <c r="AC216" i="23"/>
  <c r="Q216" i="23"/>
  <c r="R216" i="23"/>
  <c r="H232" i="23"/>
  <c r="AC232" i="23"/>
  <c r="Q232" i="23"/>
  <c r="R232" i="23"/>
  <c r="AC240" i="23"/>
  <c r="H248" i="23"/>
  <c r="AC248" i="23"/>
  <c r="Q248" i="23"/>
  <c r="R248" i="23"/>
  <c r="AC256" i="23"/>
  <c r="H264" i="23"/>
  <c r="AC264" i="23"/>
  <c r="Q264" i="23"/>
  <c r="R264" i="23"/>
  <c r="H280" i="23"/>
  <c r="AC280" i="23"/>
  <c r="Q280" i="23"/>
  <c r="R280" i="23"/>
  <c r="H296" i="23"/>
  <c r="AC296" i="23"/>
  <c r="Q296" i="23"/>
  <c r="R296" i="23"/>
  <c r="H218" i="23"/>
  <c r="AC218" i="23"/>
  <c r="R218" i="23"/>
  <c r="Q218" i="23"/>
  <c r="H242" i="23"/>
  <c r="AC242" i="23"/>
  <c r="R242" i="23"/>
  <c r="Q242" i="23"/>
  <c r="H266" i="23"/>
  <c r="AC266" i="23"/>
  <c r="R266" i="23"/>
  <c r="Q266" i="23"/>
  <c r="H267" i="23"/>
  <c r="AC267" i="23"/>
  <c r="R267" i="23"/>
  <c r="Q267" i="23"/>
  <c r="H297" i="23"/>
  <c r="AC297" i="23"/>
  <c r="Q297" i="23"/>
  <c r="R297" i="23"/>
  <c r="H278" i="23"/>
  <c r="AC278" i="23"/>
  <c r="R278" i="23"/>
  <c r="Q278" i="23"/>
  <c r="H198" i="23"/>
  <c r="AC198" i="23"/>
  <c r="R198" i="23"/>
  <c r="Q198" i="23"/>
  <c r="H222" i="23"/>
  <c r="AC222" i="23"/>
  <c r="R222" i="23"/>
  <c r="Q222" i="23"/>
  <c r="H246" i="23"/>
  <c r="AC246" i="23"/>
  <c r="R246" i="23"/>
  <c r="Q246" i="23"/>
  <c r="H275" i="23"/>
  <c r="AC275" i="23"/>
  <c r="R275" i="23"/>
  <c r="Q275" i="23"/>
  <c r="H282" i="23"/>
  <c r="AC282" i="23"/>
  <c r="R282" i="23"/>
  <c r="Q282" i="23"/>
  <c r="H270" i="23"/>
  <c r="AC270" i="23"/>
  <c r="R270" i="23"/>
  <c r="Q270" i="23"/>
  <c r="H193" i="23"/>
  <c r="AC193" i="23"/>
  <c r="R193" i="23"/>
  <c r="Q193" i="23"/>
  <c r="H201" i="23"/>
  <c r="AC201" i="23"/>
  <c r="R201" i="23"/>
  <c r="Q201" i="23"/>
  <c r="H209" i="23"/>
  <c r="AC209" i="23"/>
  <c r="R209" i="23"/>
  <c r="Q209" i="23"/>
  <c r="H217" i="23"/>
  <c r="AC217" i="23"/>
  <c r="R217" i="23"/>
  <c r="Q217" i="23"/>
  <c r="H225" i="23"/>
  <c r="AC225" i="23"/>
  <c r="R225" i="23"/>
  <c r="Q225" i="23"/>
  <c r="H233" i="23"/>
  <c r="AC233" i="23"/>
  <c r="R233" i="23"/>
  <c r="Q233" i="23"/>
  <c r="H241" i="23"/>
  <c r="AC241" i="23"/>
  <c r="R241" i="23"/>
  <c r="Q241" i="23"/>
  <c r="H249" i="23"/>
  <c r="AC249" i="23"/>
  <c r="R249" i="23"/>
  <c r="Q249" i="23"/>
  <c r="H257" i="23"/>
  <c r="AC257" i="23"/>
  <c r="R257" i="23"/>
  <c r="Q257" i="23"/>
  <c r="H265" i="23"/>
  <c r="AC265" i="23"/>
  <c r="R265" i="23"/>
  <c r="Q265" i="23"/>
  <c r="H273" i="23"/>
  <c r="AC273" i="23"/>
  <c r="R273" i="23"/>
  <c r="Q273" i="23"/>
  <c r="H281" i="23"/>
  <c r="AC281" i="23"/>
  <c r="Q281" i="23"/>
  <c r="R281" i="23"/>
  <c r="H202" i="23"/>
  <c r="AC202" i="23"/>
  <c r="R202" i="23"/>
  <c r="Q202" i="23"/>
  <c r="H226" i="23"/>
  <c r="AC226" i="23"/>
  <c r="R226" i="23"/>
  <c r="Q226" i="23"/>
  <c r="H250" i="23"/>
  <c r="AC250" i="23"/>
  <c r="R250" i="23"/>
  <c r="Q250" i="23"/>
  <c r="H271" i="23"/>
  <c r="AC271" i="23"/>
  <c r="R271" i="23"/>
  <c r="Q271" i="23"/>
  <c r="H295" i="23"/>
  <c r="AC295" i="23"/>
  <c r="R295" i="23"/>
  <c r="Q295" i="23"/>
  <c r="H290" i="23"/>
  <c r="AC290" i="23"/>
  <c r="R290" i="23"/>
  <c r="Q290" i="23"/>
  <c r="H293" i="23"/>
  <c r="AC293" i="23"/>
  <c r="Q293" i="23"/>
  <c r="R293" i="23"/>
  <c r="H286" i="23"/>
  <c r="AC286" i="23"/>
  <c r="R286" i="23"/>
  <c r="Q286" i="23"/>
  <c r="H196" i="23"/>
  <c r="AC196" i="23"/>
  <c r="R196" i="23"/>
  <c r="Q196" i="23"/>
  <c r="H212" i="23"/>
  <c r="AC212" i="23"/>
  <c r="R212" i="23"/>
  <c r="Q212" i="23"/>
  <c r="R220" i="23"/>
  <c r="H228" i="23"/>
  <c r="AC228" i="23"/>
  <c r="R228" i="23"/>
  <c r="Q228" i="23"/>
  <c r="H244" i="23"/>
  <c r="AC244" i="23"/>
  <c r="R244" i="23"/>
  <c r="Q244" i="23"/>
  <c r="H260" i="23"/>
  <c r="AC260" i="23"/>
  <c r="R260" i="23"/>
  <c r="Q260" i="23"/>
  <c r="H276" i="23"/>
  <c r="AC276" i="23"/>
  <c r="Q276" i="23"/>
  <c r="R276" i="23"/>
  <c r="H206" i="23"/>
  <c r="AC206" i="23"/>
  <c r="R206" i="23"/>
  <c r="Q206" i="23"/>
  <c r="H230" i="23"/>
  <c r="AC230" i="23"/>
  <c r="R230" i="23"/>
  <c r="Q230" i="23"/>
  <c r="H254" i="23"/>
  <c r="AC254" i="23"/>
  <c r="R254" i="23"/>
  <c r="Q254" i="23"/>
  <c r="H287" i="23"/>
  <c r="AC287" i="23"/>
  <c r="R287" i="23"/>
  <c r="Q287" i="23"/>
  <c r="H274" i="23"/>
  <c r="AC274" i="23"/>
  <c r="R274" i="23"/>
  <c r="Q274" i="23"/>
  <c r="C68" i="2"/>
  <c r="C55" i="2"/>
  <c r="AC224" i="23" l="1"/>
  <c r="I55" i="30"/>
  <c r="J54" i="30"/>
  <c r="Q272" i="23"/>
  <c r="H292" i="23"/>
  <c r="AC252" i="23"/>
  <c r="AC236" i="23"/>
  <c r="R292" i="23"/>
  <c r="Q284" i="23"/>
  <c r="H252" i="23"/>
  <c r="H236" i="23"/>
  <c r="AC272" i="23"/>
  <c r="Q292" i="23"/>
  <c r="R252" i="23"/>
  <c r="R236" i="23"/>
  <c r="H272" i="23"/>
  <c r="R204" i="23"/>
  <c r="H256" i="23"/>
  <c r="H240" i="23"/>
  <c r="R256" i="23"/>
  <c r="R240" i="23"/>
  <c r="Q268" i="23"/>
  <c r="Q208" i="23"/>
  <c r="R288" i="23"/>
  <c r="R195" i="23"/>
  <c r="AC255" i="23"/>
  <c r="Q224" i="23"/>
  <c r="R227" i="23"/>
  <c r="AC259" i="23"/>
  <c r="Q192" i="23"/>
  <c r="Q263" i="23"/>
  <c r="Q215" i="23"/>
  <c r="Q220" i="23"/>
  <c r="Q204" i="23"/>
  <c r="AC208" i="23"/>
  <c r="AC220" i="23"/>
  <c r="AC192" i="23"/>
  <c r="AC204" i="23"/>
  <c r="R284" i="23"/>
  <c r="R268" i="23"/>
  <c r="H263" i="23"/>
  <c r="Q288" i="23"/>
  <c r="H224" i="23"/>
  <c r="H208" i="23"/>
  <c r="H192" i="23"/>
  <c r="R199" i="23"/>
  <c r="R211" i="23"/>
  <c r="AC251" i="23"/>
  <c r="AC231" i="23"/>
  <c r="AC284" i="23"/>
  <c r="R224" i="23"/>
  <c r="R208" i="23"/>
  <c r="R192" i="23"/>
  <c r="AC268" i="23"/>
  <c r="AC235" i="23"/>
  <c r="AC219" i="23"/>
  <c r="Q239" i="23"/>
  <c r="AC223" i="23"/>
  <c r="Q207" i="23"/>
  <c r="Q191" i="23"/>
  <c r="Q243" i="23"/>
  <c r="R203" i="23"/>
  <c r="G14" i="23"/>
  <c r="G15" i="23" s="1"/>
  <c r="I13" i="23"/>
  <c r="J13" i="23"/>
  <c r="AC288" i="23"/>
  <c r="H288" i="23"/>
  <c r="R191" i="23"/>
  <c r="AC199" i="23"/>
  <c r="H251" i="23"/>
  <c r="Q251" i="23"/>
  <c r="R251" i="23"/>
  <c r="R263" i="23"/>
  <c r="Q255" i="23"/>
  <c r="Q231" i="23"/>
  <c r="Q199" i="23"/>
  <c r="H255" i="23"/>
  <c r="H195" i="23"/>
  <c r="AC263" i="23"/>
  <c r="R231" i="23"/>
  <c r="R255" i="23"/>
  <c r="R219" i="23"/>
  <c r="R207" i="23"/>
  <c r="AC211" i="23"/>
  <c r="AC191" i="23"/>
  <c r="AC243" i="23"/>
  <c r="AC203" i="23"/>
  <c r="Q235" i="23"/>
  <c r="R223" i="23"/>
  <c r="R239" i="23"/>
  <c r="R235" i="23"/>
  <c r="AC207" i="23"/>
  <c r="R247" i="23"/>
  <c r="Q259" i="23"/>
  <c r="R215" i="23"/>
  <c r="R243" i="23"/>
  <c r="Q219" i="23"/>
  <c r="R259" i="23"/>
  <c r="AC215" i="23"/>
  <c r="AC239" i="23"/>
  <c r="Q223" i="23"/>
  <c r="Q247" i="23"/>
  <c r="Q227" i="23"/>
  <c r="H219" i="23"/>
  <c r="H259" i="23"/>
  <c r="AC247" i="23"/>
  <c r="H227" i="23"/>
  <c r="H211" i="23"/>
  <c r="H203" i="23"/>
  <c r="Q211" i="23"/>
  <c r="Q203" i="23"/>
  <c r="AC227" i="23"/>
  <c r="AC195" i="23"/>
  <c r="Q195" i="23"/>
  <c r="C70" i="2"/>
  <c r="V14" i="23"/>
  <c r="U14" i="23"/>
  <c r="T14" i="23"/>
  <c r="S14" i="23"/>
  <c r="V13" i="23"/>
  <c r="U13" i="23"/>
  <c r="T13" i="23"/>
  <c r="S13" i="23"/>
  <c r="T32" i="1"/>
  <c r="T33" i="1"/>
  <c r="T34" i="1"/>
  <c r="T35" i="1"/>
  <c r="T36" i="1"/>
  <c r="T37" i="1"/>
  <c r="T27" i="1"/>
  <c r="T28" i="1" s="1"/>
  <c r="T29" i="1" s="1"/>
  <c r="T30" i="1" s="1"/>
  <c r="T31" i="1" s="1"/>
  <c r="BO24" i="1"/>
  <c r="BL24" i="1"/>
  <c r="I56" i="30" l="1"/>
  <c r="J55" i="30"/>
  <c r="I14" i="23"/>
  <c r="I15" i="23" s="1"/>
  <c r="J14" i="23"/>
  <c r="J15" i="23" s="1"/>
  <c r="G80" i="1"/>
  <c r="AA13" i="23"/>
  <c r="AB13" i="23" s="1"/>
  <c r="Q13" i="23"/>
  <c r="R13" i="23"/>
  <c r="AC13" i="23"/>
  <c r="V15" i="23"/>
  <c r="U15" i="23"/>
  <c r="T15" i="23"/>
  <c r="S15" i="23"/>
  <c r="G16" i="23"/>
  <c r="D70" i="2"/>
  <c r="BO23" i="1"/>
  <c r="BL23" i="1"/>
  <c r="I57" i="30" l="1"/>
  <c r="J56" i="30"/>
  <c r="I16" i="23"/>
  <c r="J16" i="23"/>
  <c r="H13" i="23"/>
  <c r="BA23" i="1"/>
  <c r="AT23" i="1"/>
  <c r="W24" i="1" s="1"/>
  <c r="AA14" i="23"/>
  <c r="AB14" i="23" s="1"/>
  <c r="Q14" i="23"/>
  <c r="AC14" i="23"/>
  <c r="R14" i="23"/>
  <c r="V16" i="23"/>
  <c r="U16" i="23"/>
  <c r="T16" i="23"/>
  <c r="S16" i="23"/>
  <c r="G17" i="23"/>
  <c r="I58" i="30" l="1"/>
  <c r="J57" i="30"/>
  <c r="I17" i="23"/>
  <c r="J17" i="23"/>
  <c r="H14" i="23"/>
  <c r="AA16" i="23"/>
  <c r="AB16" i="23" s="1"/>
  <c r="Q16" i="23"/>
  <c r="R16" i="23"/>
  <c r="AC16" i="23"/>
  <c r="AA15" i="23"/>
  <c r="AB15" i="23" s="1"/>
  <c r="AC15" i="23"/>
  <c r="Q15" i="23"/>
  <c r="R15" i="23"/>
  <c r="V17" i="23"/>
  <c r="U17" i="23"/>
  <c r="T17" i="23"/>
  <c r="S17" i="23"/>
  <c r="G18" i="23"/>
  <c r="I59" i="30" l="1"/>
  <c r="J58" i="30"/>
  <c r="I18" i="23"/>
  <c r="J18" i="23"/>
  <c r="H16" i="23"/>
  <c r="H15" i="23"/>
  <c r="AA17" i="23"/>
  <c r="AB17" i="23" s="1"/>
  <c r="Q17" i="23"/>
  <c r="R17" i="23"/>
  <c r="AC17" i="23"/>
  <c r="V18" i="23"/>
  <c r="U18" i="23"/>
  <c r="T18" i="23"/>
  <c r="S18" i="23"/>
  <c r="G19" i="23"/>
  <c r="I60" i="30" l="1"/>
  <c r="J59" i="30"/>
  <c r="J19" i="23"/>
  <c r="I19" i="23"/>
  <c r="H17" i="23"/>
  <c r="AA18" i="23"/>
  <c r="AB18" i="23" s="1"/>
  <c r="Q18" i="23"/>
  <c r="R18" i="23"/>
  <c r="AC18" i="23"/>
  <c r="V19" i="23"/>
  <c r="U19" i="23"/>
  <c r="T19" i="23"/>
  <c r="S19" i="23"/>
  <c r="G20" i="23"/>
  <c r="I61" i="30" l="1"/>
  <c r="J60" i="30"/>
  <c r="I20" i="23"/>
  <c r="J20" i="23"/>
  <c r="H18" i="23"/>
  <c r="V20" i="23"/>
  <c r="U20" i="23"/>
  <c r="T20" i="23"/>
  <c r="S20" i="23"/>
  <c r="G21" i="23"/>
  <c r="AA19" i="23"/>
  <c r="AB19" i="23" s="1"/>
  <c r="AC19" i="23"/>
  <c r="R19" i="23"/>
  <c r="Q19" i="23"/>
  <c r="I62" i="30" l="1"/>
  <c r="J61" i="30"/>
  <c r="J21" i="23"/>
  <c r="I21" i="23"/>
  <c r="H19" i="23"/>
  <c r="AA20" i="23"/>
  <c r="AB20" i="23" s="1"/>
  <c r="AC20" i="23"/>
  <c r="Q20" i="23"/>
  <c r="R20" i="23"/>
  <c r="V21" i="23"/>
  <c r="U21" i="23"/>
  <c r="T21" i="23"/>
  <c r="S21" i="23"/>
  <c r="G22" i="23"/>
  <c r="I63" i="30" l="1"/>
  <c r="J62" i="30"/>
  <c r="I22" i="23"/>
  <c r="J22" i="23"/>
  <c r="H20" i="23"/>
  <c r="AA21" i="23"/>
  <c r="AB21" i="23" s="1"/>
  <c r="AC21" i="23"/>
  <c r="R21" i="23"/>
  <c r="Q21" i="23"/>
  <c r="V22" i="23"/>
  <c r="U22" i="23"/>
  <c r="T22" i="23"/>
  <c r="S22" i="23"/>
  <c r="G23" i="23"/>
  <c r="I64" i="30" l="1"/>
  <c r="J63" i="30"/>
  <c r="J23" i="23"/>
  <c r="I23" i="23"/>
  <c r="H21" i="23"/>
  <c r="AA22" i="23"/>
  <c r="AB22" i="23" s="1"/>
  <c r="Q22" i="23"/>
  <c r="R22" i="23"/>
  <c r="AC22" i="23"/>
  <c r="V23" i="23"/>
  <c r="U23" i="23"/>
  <c r="T23" i="23"/>
  <c r="S23" i="23"/>
  <c r="G24" i="23"/>
  <c r="I65" i="30" l="1"/>
  <c r="J64" i="30"/>
  <c r="I24" i="23"/>
  <c r="J24" i="23"/>
  <c r="H22" i="23"/>
  <c r="V24" i="23"/>
  <c r="U24" i="23"/>
  <c r="T24" i="23"/>
  <c r="S24" i="23"/>
  <c r="G25" i="23"/>
  <c r="AA23" i="23"/>
  <c r="AB23" i="23" s="1"/>
  <c r="Q23" i="23"/>
  <c r="AC23" i="23"/>
  <c r="R23" i="23"/>
  <c r="I66" i="30" l="1"/>
  <c r="J65" i="30"/>
  <c r="J25" i="23"/>
  <c r="I25" i="23"/>
  <c r="H23" i="23"/>
  <c r="V25" i="23"/>
  <c r="U25" i="23"/>
  <c r="T25" i="23"/>
  <c r="S25" i="23"/>
  <c r="G26" i="23"/>
  <c r="AA24" i="23"/>
  <c r="AB24" i="23" s="1"/>
  <c r="Q24" i="23"/>
  <c r="R24" i="23"/>
  <c r="AC24" i="23"/>
  <c r="I67" i="30" l="1"/>
  <c r="J66" i="30"/>
  <c r="I26" i="23"/>
  <c r="J26" i="23"/>
  <c r="H24" i="23"/>
  <c r="V26" i="23"/>
  <c r="U26" i="23"/>
  <c r="T26" i="23"/>
  <c r="S26" i="23"/>
  <c r="G27" i="23"/>
  <c r="AA25" i="23"/>
  <c r="AB25" i="23" s="1"/>
  <c r="Q25" i="23"/>
  <c r="AC25" i="23"/>
  <c r="R25" i="23"/>
  <c r="I68" i="30" l="1"/>
  <c r="J67" i="30"/>
  <c r="J27" i="23"/>
  <c r="I27" i="23"/>
  <c r="H25" i="23"/>
  <c r="AA26" i="23"/>
  <c r="AB26" i="23" s="1"/>
  <c r="Q26" i="23"/>
  <c r="AC26" i="23"/>
  <c r="R26" i="23"/>
  <c r="T27" i="23"/>
  <c r="S27" i="23"/>
  <c r="V27" i="23"/>
  <c r="U27" i="23"/>
  <c r="G28" i="23"/>
  <c r="I69" i="30" l="1"/>
  <c r="J68" i="30"/>
  <c r="I28" i="23"/>
  <c r="J28" i="23"/>
  <c r="H26" i="23"/>
  <c r="V28" i="23"/>
  <c r="U28" i="23"/>
  <c r="T28" i="23"/>
  <c r="S28" i="23"/>
  <c r="G29" i="23"/>
  <c r="AA27" i="23"/>
  <c r="AB27" i="23" s="1"/>
  <c r="AC27" i="23"/>
  <c r="R27" i="23"/>
  <c r="Q27" i="23"/>
  <c r="I70" i="30" l="1"/>
  <c r="J69" i="30"/>
  <c r="J29" i="23"/>
  <c r="I29" i="23"/>
  <c r="H27" i="23"/>
  <c r="AA28" i="23"/>
  <c r="AB28" i="23" s="1"/>
  <c r="AC28" i="23"/>
  <c r="Q28" i="23"/>
  <c r="R28" i="23"/>
  <c r="V29" i="23"/>
  <c r="U29" i="23"/>
  <c r="T29" i="23"/>
  <c r="S29" i="23"/>
  <c r="G30" i="23"/>
  <c r="I71" i="30" l="1"/>
  <c r="J70" i="30"/>
  <c r="I30" i="23"/>
  <c r="J30" i="23"/>
  <c r="H28" i="23"/>
  <c r="V30" i="23"/>
  <c r="U30" i="23"/>
  <c r="T30" i="23"/>
  <c r="S30" i="23"/>
  <c r="G31" i="23"/>
  <c r="AA29" i="23"/>
  <c r="AB29" i="23" s="1"/>
  <c r="Q29" i="23"/>
  <c r="AC29" i="23"/>
  <c r="R29" i="23"/>
  <c r="I72" i="30" l="1"/>
  <c r="J71" i="30"/>
  <c r="J31" i="23"/>
  <c r="I31" i="23"/>
  <c r="H29" i="23"/>
  <c r="V31" i="23"/>
  <c r="U31" i="23"/>
  <c r="T31" i="23"/>
  <c r="S31" i="23"/>
  <c r="G32" i="23"/>
  <c r="AA30" i="23"/>
  <c r="AB30" i="23" s="1"/>
  <c r="Q30" i="23"/>
  <c r="AC30" i="23"/>
  <c r="R30" i="23"/>
  <c r="I73" i="30" l="1"/>
  <c r="J72" i="30"/>
  <c r="I32" i="23"/>
  <c r="J32" i="23"/>
  <c r="H30" i="23"/>
  <c r="V32" i="23"/>
  <c r="U32" i="23"/>
  <c r="T32" i="23"/>
  <c r="S32" i="23"/>
  <c r="G33" i="23"/>
  <c r="AA31" i="23"/>
  <c r="AB31" i="23" s="1"/>
  <c r="Q31" i="23"/>
  <c r="AC31" i="23"/>
  <c r="R31" i="23"/>
  <c r="I74" i="30" l="1"/>
  <c r="J73" i="30"/>
  <c r="J33" i="23"/>
  <c r="I33" i="23"/>
  <c r="H31" i="23"/>
  <c r="V33" i="23"/>
  <c r="U33" i="23"/>
  <c r="T33" i="23"/>
  <c r="S33" i="23"/>
  <c r="G34" i="23"/>
  <c r="AA32" i="23"/>
  <c r="AB32" i="23" s="1"/>
  <c r="Q32" i="23"/>
  <c r="AC32" i="23"/>
  <c r="R32" i="23"/>
  <c r="I75" i="30" l="1"/>
  <c r="J74" i="30"/>
  <c r="I34" i="23"/>
  <c r="J34" i="23"/>
  <c r="H32" i="23"/>
  <c r="AA33" i="23"/>
  <c r="AB33" i="23" s="1"/>
  <c r="Q33" i="23"/>
  <c r="AC33" i="23"/>
  <c r="R33" i="23"/>
  <c r="V34" i="23"/>
  <c r="U34" i="23"/>
  <c r="T34" i="23"/>
  <c r="S34" i="23"/>
  <c r="G35" i="23"/>
  <c r="I76" i="30" l="1"/>
  <c r="J75" i="30"/>
  <c r="J35" i="23"/>
  <c r="I35" i="23"/>
  <c r="H33" i="23"/>
  <c r="AA34" i="23"/>
  <c r="AB34" i="23" s="1"/>
  <c r="R34" i="23"/>
  <c r="AC34" i="23"/>
  <c r="Q34" i="23"/>
  <c r="V35" i="23"/>
  <c r="U35" i="23"/>
  <c r="T35" i="23"/>
  <c r="S35" i="23"/>
  <c r="G36" i="23"/>
  <c r="I77" i="30" l="1"/>
  <c r="J76" i="30"/>
  <c r="I36" i="23"/>
  <c r="J36" i="23"/>
  <c r="H34" i="23"/>
  <c r="V36" i="23"/>
  <c r="U36" i="23"/>
  <c r="T36" i="23"/>
  <c r="S36" i="23"/>
  <c r="G37" i="23"/>
  <c r="AA35" i="23"/>
  <c r="AB35" i="23" s="1"/>
  <c r="AC35" i="23"/>
  <c r="R35" i="23"/>
  <c r="Q35" i="23"/>
  <c r="I78" i="30" l="1"/>
  <c r="J77" i="30"/>
  <c r="J37" i="23"/>
  <c r="I37" i="23"/>
  <c r="H35" i="23"/>
  <c r="AA36" i="23"/>
  <c r="AB36" i="23" s="1"/>
  <c r="AC36" i="23"/>
  <c r="Q36" i="23"/>
  <c r="R36" i="23"/>
  <c r="V37" i="23"/>
  <c r="U37" i="23"/>
  <c r="T37" i="23"/>
  <c r="S37" i="23"/>
  <c r="G38" i="23"/>
  <c r="I79" i="30" l="1"/>
  <c r="J78" i="30"/>
  <c r="I38" i="23"/>
  <c r="J38" i="23"/>
  <c r="H36" i="23"/>
  <c r="V38" i="23"/>
  <c r="U38" i="23"/>
  <c r="T38" i="23"/>
  <c r="S38" i="23"/>
  <c r="G39" i="23"/>
  <c r="AA37" i="23"/>
  <c r="AB37" i="23" s="1"/>
  <c r="Q37" i="23"/>
  <c r="AC37" i="23"/>
  <c r="R37" i="23"/>
  <c r="I80" i="30" l="1"/>
  <c r="J79" i="30"/>
  <c r="J39" i="23"/>
  <c r="I39" i="23"/>
  <c r="H37" i="23"/>
  <c r="V39" i="23"/>
  <c r="U39" i="23"/>
  <c r="T39" i="23"/>
  <c r="S39" i="23"/>
  <c r="G40" i="23"/>
  <c r="AA38" i="23"/>
  <c r="AB38" i="23" s="1"/>
  <c r="Q38" i="23"/>
  <c r="R38" i="23"/>
  <c r="AC38" i="23"/>
  <c r="I81" i="30" l="1"/>
  <c r="J80" i="30"/>
  <c r="I40" i="23"/>
  <c r="J40" i="23"/>
  <c r="H38" i="23"/>
  <c r="V40" i="23"/>
  <c r="U40" i="23"/>
  <c r="T40" i="23"/>
  <c r="S40" i="23"/>
  <c r="G41" i="23"/>
  <c r="AA39" i="23"/>
  <c r="AB39" i="23" s="1"/>
  <c r="Q39" i="23"/>
  <c r="R39" i="23"/>
  <c r="AC39" i="23"/>
  <c r="I82" i="30" l="1"/>
  <c r="J81" i="30"/>
  <c r="J41" i="23"/>
  <c r="I41" i="23"/>
  <c r="H39" i="23"/>
  <c r="V41" i="23"/>
  <c r="U41" i="23"/>
  <c r="T41" i="23"/>
  <c r="S41" i="23"/>
  <c r="G42" i="23"/>
  <c r="AA40" i="23"/>
  <c r="AB40" i="23" s="1"/>
  <c r="Q40" i="23"/>
  <c r="R40" i="23"/>
  <c r="AC40" i="23"/>
  <c r="I83" i="30" l="1"/>
  <c r="J82" i="30"/>
  <c r="I42" i="23"/>
  <c r="J42" i="23"/>
  <c r="H40" i="23"/>
  <c r="V42" i="23"/>
  <c r="U42" i="23"/>
  <c r="T42" i="23"/>
  <c r="S42" i="23"/>
  <c r="G43" i="23"/>
  <c r="AA41" i="23"/>
  <c r="AB41" i="23" s="1"/>
  <c r="Q41" i="23"/>
  <c r="AC41" i="23"/>
  <c r="R41" i="23"/>
  <c r="I84" i="30" l="1"/>
  <c r="J83" i="30"/>
  <c r="G44" i="23"/>
  <c r="J43" i="23"/>
  <c r="I43" i="23"/>
  <c r="H41" i="23"/>
  <c r="V44" i="23"/>
  <c r="T44" i="23"/>
  <c r="U44" i="23"/>
  <c r="S44" i="23"/>
  <c r="G45" i="23"/>
  <c r="V43" i="23"/>
  <c r="U43" i="23"/>
  <c r="T43" i="23"/>
  <c r="S43" i="23"/>
  <c r="AA42" i="23"/>
  <c r="AB42" i="23" s="1"/>
  <c r="Q42" i="23"/>
  <c r="AC42" i="23"/>
  <c r="R42" i="23"/>
  <c r="I85" i="30" l="1"/>
  <c r="J84" i="30"/>
  <c r="I44" i="23"/>
  <c r="I45" i="23" s="1"/>
  <c r="J44" i="23"/>
  <c r="J45" i="23" s="1"/>
  <c r="U45" i="23"/>
  <c r="S45" i="23"/>
  <c r="V45" i="23"/>
  <c r="T45" i="23"/>
  <c r="G46" i="23"/>
  <c r="H42" i="23"/>
  <c r="AA43" i="23"/>
  <c r="AB43" i="23" s="1"/>
  <c r="AC43" i="23"/>
  <c r="Q43" i="23"/>
  <c r="R43" i="23"/>
  <c r="I86" i="30" l="1"/>
  <c r="J85" i="30"/>
  <c r="R44" i="23"/>
  <c r="AC44" i="23"/>
  <c r="Q44" i="23"/>
  <c r="AA44" i="23"/>
  <c r="AB44" i="23" s="1"/>
  <c r="I46" i="23"/>
  <c r="J46" i="23"/>
  <c r="U46" i="23"/>
  <c r="S46" i="23"/>
  <c r="V46" i="23"/>
  <c r="T46" i="23"/>
  <c r="G47" i="23"/>
  <c r="AA45" i="23"/>
  <c r="AB45" i="23" s="1"/>
  <c r="AC45" i="23"/>
  <c r="R45" i="23"/>
  <c r="Q45" i="23"/>
  <c r="H43" i="23"/>
  <c r="I87" i="30" l="1"/>
  <c r="J86" i="30"/>
  <c r="H44" i="23"/>
  <c r="J47" i="23"/>
  <c r="I47" i="23"/>
  <c r="H45" i="23"/>
  <c r="V47" i="23"/>
  <c r="T47" i="23"/>
  <c r="S47" i="23"/>
  <c r="U47" i="23"/>
  <c r="G48" i="23"/>
  <c r="AA46" i="23"/>
  <c r="AB46" i="23" s="1"/>
  <c r="R46" i="23"/>
  <c r="AC46" i="23"/>
  <c r="Q46" i="23"/>
  <c r="I88" i="30" l="1"/>
  <c r="J87" i="30"/>
  <c r="I48" i="23"/>
  <c r="J48" i="23"/>
  <c r="H46" i="23"/>
  <c r="AA47" i="23"/>
  <c r="AB47" i="23" s="1"/>
  <c r="AC47" i="23"/>
  <c r="R47" i="23"/>
  <c r="Q47" i="23"/>
  <c r="V48" i="23"/>
  <c r="T48" i="23"/>
  <c r="S48" i="23"/>
  <c r="U48" i="23"/>
  <c r="G49" i="23"/>
  <c r="I89" i="30" l="1"/>
  <c r="J88" i="30"/>
  <c r="G50" i="23"/>
  <c r="J49" i="23"/>
  <c r="I49" i="23"/>
  <c r="S50" i="23"/>
  <c r="H47" i="23"/>
  <c r="U49" i="23"/>
  <c r="S49" i="23"/>
  <c r="T49" i="23"/>
  <c r="V49" i="23"/>
  <c r="AA48" i="23"/>
  <c r="AB48" i="23" s="1"/>
  <c r="AC48" i="23"/>
  <c r="R48" i="23"/>
  <c r="Q48" i="23"/>
  <c r="I90" i="30" l="1"/>
  <c r="J89" i="30"/>
  <c r="I50" i="23"/>
  <c r="J50" i="23"/>
  <c r="H48" i="23"/>
  <c r="G51" i="23"/>
  <c r="AA49" i="23"/>
  <c r="AB49" i="23" s="1"/>
  <c r="AC49" i="23"/>
  <c r="R49" i="23"/>
  <c r="Q49" i="23"/>
  <c r="I91" i="30" l="1"/>
  <c r="J90" i="30"/>
  <c r="AA50" i="23"/>
  <c r="AB50" i="23" s="1"/>
  <c r="R50" i="23"/>
  <c r="AC50" i="23"/>
  <c r="J51" i="23"/>
  <c r="I51" i="23"/>
  <c r="Q50" i="23"/>
  <c r="H49" i="23"/>
  <c r="V51" i="23"/>
  <c r="T51" i="23"/>
  <c r="U51" i="23"/>
  <c r="S51" i="23"/>
  <c r="G52" i="23"/>
  <c r="I92" i="30" l="1"/>
  <c r="J91" i="30"/>
  <c r="H50" i="23"/>
  <c r="I52" i="23"/>
  <c r="J52" i="23"/>
  <c r="V52" i="23"/>
  <c r="T52" i="23"/>
  <c r="U52" i="23"/>
  <c r="S52" i="23"/>
  <c r="G53" i="23"/>
  <c r="AA51" i="23"/>
  <c r="AB51" i="23" s="1"/>
  <c r="AC51" i="23"/>
  <c r="R51" i="23"/>
  <c r="Q51" i="23"/>
  <c r="I93" i="30" l="1"/>
  <c r="J92" i="30"/>
  <c r="J53" i="23"/>
  <c r="I53" i="23"/>
  <c r="H51" i="23"/>
  <c r="U53" i="23"/>
  <c r="S53" i="23"/>
  <c r="V53" i="23"/>
  <c r="T53" i="23"/>
  <c r="G54" i="23"/>
  <c r="AA52" i="23"/>
  <c r="AB52" i="23" s="1"/>
  <c r="AC52" i="23"/>
  <c r="Q52" i="23"/>
  <c r="R52" i="23"/>
  <c r="I94" i="30" l="1"/>
  <c r="J93" i="30"/>
  <c r="I54" i="23"/>
  <c r="J54" i="23"/>
  <c r="H52" i="23"/>
  <c r="U54" i="23"/>
  <c r="S54" i="23"/>
  <c r="V54" i="23"/>
  <c r="T54" i="23"/>
  <c r="G55" i="23"/>
  <c r="AA53" i="23"/>
  <c r="AB53" i="23" s="1"/>
  <c r="AC53" i="23"/>
  <c r="R53" i="23"/>
  <c r="Q53" i="23"/>
  <c r="I95" i="30" l="1"/>
  <c r="J94" i="30"/>
  <c r="J55" i="23"/>
  <c r="I55" i="23"/>
  <c r="H53" i="23"/>
  <c r="V55" i="23"/>
  <c r="T55" i="23"/>
  <c r="S55" i="23"/>
  <c r="U55" i="23"/>
  <c r="G56" i="23"/>
  <c r="AA54" i="23"/>
  <c r="AB54" i="23" s="1"/>
  <c r="R54" i="23"/>
  <c r="AC54" i="23"/>
  <c r="Q54" i="23"/>
  <c r="I96" i="30" l="1"/>
  <c r="J95" i="30"/>
  <c r="I56" i="23"/>
  <c r="J56" i="23"/>
  <c r="H54" i="23"/>
  <c r="AA55" i="23"/>
  <c r="AB55" i="23" s="1"/>
  <c r="AC55" i="23"/>
  <c r="R55" i="23"/>
  <c r="Q55" i="23"/>
  <c r="V56" i="23"/>
  <c r="T56" i="23"/>
  <c r="S56" i="23"/>
  <c r="U56" i="23"/>
  <c r="G57" i="23"/>
  <c r="I97" i="30" l="1"/>
  <c r="J96" i="30"/>
  <c r="H55" i="23"/>
  <c r="J57" i="23"/>
  <c r="I57" i="23"/>
  <c r="U57" i="23"/>
  <c r="S57" i="23"/>
  <c r="T57" i="23"/>
  <c r="V57" i="23"/>
  <c r="G58" i="23"/>
  <c r="AA56" i="23"/>
  <c r="AB56" i="23" s="1"/>
  <c r="AC56" i="23"/>
  <c r="R56" i="23"/>
  <c r="Q56" i="23"/>
  <c r="I98" i="30" l="1"/>
  <c r="J97" i="30"/>
  <c r="I58" i="23"/>
  <c r="J58" i="23"/>
  <c r="H56" i="23"/>
  <c r="U58" i="23"/>
  <c r="S58" i="23"/>
  <c r="T58" i="23"/>
  <c r="V58" i="23"/>
  <c r="G59" i="23"/>
  <c r="AA57" i="23"/>
  <c r="AB57" i="23" s="1"/>
  <c r="AC57" i="23"/>
  <c r="Q57" i="23"/>
  <c r="R57" i="23"/>
  <c r="I99" i="30" l="1"/>
  <c r="J98" i="30"/>
  <c r="J59" i="23"/>
  <c r="I59" i="23"/>
  <c r="H57" i="23"/>
  <c r="V59" i="23"/>
  <c r="T59" i="23"/>
  <c r="U59" i="23"/>
  <c r="S59" i="23"/>
  <c r="G60" i="23"/>
  <c r="AA58" i="23"/>
  <c r="AB58" i="23" s="1"/>
  <c r="R58" i="23"/>
  <c r="AC58" i="23"/>
  <c r="Q58" i="23"/>
  <c r="I100" i="30" l="1"/>
  <c r="J99" i="30"/>
  <c r="I60" i="23"/>
  <c r="J60" i="23"/>
  <c r="H58" i="23"/>
  <c r="V60" i="23"/>
  <c r="T60" i="23"/>
  <c r="U60" i="23"/>
  <c r="S60" i="23"/>
  <c r="G61" i="23"/>
  <c r="AA59" i="23"/>
  <c r="AB59" i="23" s="1"/>
  <c r="AC59" i="23"/>
  <c r="R59" i="23"/>
  <c r="Q59" i="23"/>
  <c r="I101" i="30" l="1"/>
  <c r="J100" i="30"/>
  <c r="J61" i="23"/>
  <c r="I61" i="23"/>
  <c r="H59" i="23"/>
  <c r="U61" i="23"/>
  <c r="S61" i="23"/>
  <c r="V61" i="23"/>
  <c r="T61" i="23"/>
  <c r="G62" i="23"/>
  <c r="AA60" i="23"/>
  <c r="AB60" i="23" s="1"/>
  <c r="AC60" i="23"/>
  <c r="R60" i="23"/>
  <c r="Q60" i="23"/>
  <c r="I102" i="30" l="1"/>
  <c r="J101" i="30"/>
  <c r="I62" i="23"/>
  <c r="J62" i="23"/>
  <c r="H60" i="23"/>
  <c r="U62" i="23"/>
  <c r="S62" i="23"/>
  <c r="V62" i="23"/>
  <c r="T62" i="23"/>
  <c r="G63" i="23"/>
  <c r="AA61" i="23"/>
  <c r="AB61" i="23" s="1"/>
  <c r="AC61" i="23"/>
  <c r="R61" i="23"/>
  <c r="Q61" i="23"/>
  <c r="I103" i="30" l="1"/>
  <c r="J102" i="30"/>
  <c r="J63" i="23"/>
  <c r="I63" i="23"/>
  <c r="H61" i="23"/>
  <c r="V63" i="23"/>
  <c r="T63" i="23"/>
  <c r="S63" i="23"/>
  <c r="U63" i="23"/>
  <c r="G64" i="23"/>
  <c r="AA62" i="23"/>
  <c r="AB62" i="23" s="1"/>
  <c r="R62" i="23"/>
  <c r="AC62" i="23"/>
  <c r="Q62" i="23"/>
  <c r="I104" i="30" l="1"/>
  <c r="J103" i="30"/>
  <c r="I64" i="23"/>
  <c r="J64" i="23"/>
  <c r="H62" i="23"/>
  <c r="AA63" i="23"/>
  <c r="AB63" i="23" s="1"/>
  <c r="AC63" i="23"/>
  <c r="R63" i="23"/>
  <c r="Q63" i="23"/>
  <c r="V64" i="23"/>
  <c r="T64" i="23"/>
  <c r="S64" i="23"/>
  <c r="U64" i="23"/>
  <c r="G65" i="23"/>
  <c r="I105" i="30" l="1"/>
  <c r="J104" i="30"/>
  <c r="J65" i="23"/>
  <c r="I65" i="23"/>
  <c r="H63" i="23"/>
  <c r="AA64" i="23"/>
  <c r="AB64" i="23" s="1"/>
  <c r="AC64" i="23"/>
  <c r="Q64" i="23"/>
  <c r="R64" i="23"/>
  <c r="U65" i="23"/>
  <c r="S65" i="23"/>
  <c r="T65" i="23"/>
  <c r="V65" i="23"/>
  <c r="G66" i="23"/>
  <c r="I106" i="30" l="1"/>
  <c r="J105" i="30"/>
  <c r="I66" i="23"/>
  <c r="J66" i="23"/>
  <c r="H64" i="23"/>
  <c r="U66" i="23"/>
  <c r="S66" i="23"/>
  <c r="T66" i="23"/>
  <c r="V66" i="23"/>
  <c r="G67" i="23"/>
  <c r="AA65" i="23"/>
  <c r="AB65" i="23" s="1"/>
  <c r="AC65" i="23"/>
  <c r="R65" i="23"/>
  <c r="Q65" i="23"/>
  <c r="I107" i="30" l="1"/>
  <c r="J106" i="30"/>
  <c r="J67" i="23"/>
  <c r="I67" i="23"/>
  <c r="H65" i="23"/>
  <c r="V67" i="23"/>
  <c r="T67" i="23"/>
  <c r="U67" i="23"/>
  <c r="S67" i="23"/>
  <c r="G68" i="23"/>
  <c r="AA66" i="23"/>
  <c r="AB66" i="23" s="1"/>
  <c r="AC66" i="23"/>
  <c r="R66" i="23"/>
  <c r="Q66" i="23"/>
  <c r="I108" i="30" l="1"/>
  <c r="J107" i="30"/>
  <c r="I68" i="23"/>
  <c r="J68" i="23"/>
  <c r="H66" i="23"/>
  <c r="AA67" i="23"/>
  <c r="AB67" i="23" s="1"/>
  <c r="AC67" i="23"/>
  <c r="R67" i="23"/>
  <c r="Q67" i="23"/>
  <c r="V68" i="23"/>
  <c r="T68" i="23"/>
  <c r="U68" i="23"/>
  <c r="S68" i="23"/>
  <c r="G69" i="23"/>
  <c r="I109" i="30" l="1"/>
  <c r="J108" i="30"/>
  <c r="J69" i="23"/>
  <c r="I69" i="23"/>
  <c r="H67" i="23"/>
  <c r="U69" i="23"/>
  <c r="S69" i="23"/>
  <c r="V69" i="23"/>
  <c r="T69" i="23"/>
  <c r="G70" i="23"/>
  <c r="AA68" i="23"/>
  <c r="AB68" i="23" s="1"/>
  <c r="AC68" i="23"/>
  <c r="R68" i="23"/>
  <c r="Q68" i="23"/>
  <c r="I110" i="30" l="1"/>
  <c r="J109" i="30"/>
  <c r="I70" i="23"/>
  <c r="J70" i="23"/>
  <c r="H68" i="23"/>
  <c r="U70" i="23"/>
  <c r="S70" i="23"/>
  <c r="V70" i="23"/>
  <c r="T70" i="23"/>
  <c r="G71" i="23"/>
  <c r="AA69" i="23"/>
  <c r="AB69" i="23" s="1"/>
  <c r="AC69" i="23"/>
  <c r="R69" i="23"/>
  <c r="Q69" i="23"/>
  <c r="I111" i="30" l="1"/>
  <c r="J110" i="30"/>
  <c r="J71" i="23"/>
  <c r="I71" i="23"/>
  <c r="H69" i="23"/>
  <c r="V71" i="23"/>
  <c r="T71" i="23"/>
  <c r="S71" i="23"/>
  <c r="U71" i="23"/>
  <c r="G72" i="23"/>
  <c r="AA70" i="23"/>
  <c r="AB70" i="23" s="1"/>
  <c r="AC70" i="23"/>
  <c r="R70" i="23"/>
  <c r="Q70" i="23"/>
  <c r="I112" i="30" l="1"/>
  <c r="J111" i="30"/>
  <c r="I72" i="23"/>
  <c r="J72" i="23"/>
  <c r="H70" i="23"/>
  <c r="AA71" i="23"/>
  <c r="AB71" i="23" s="1"/>
  <c r="AC71" i="23"/>
  <c r="R71" i="23"/>
  <c r="Q71" i="23"/>
  <c r="V72" i="23"/>
  <c r="T72" i="23"/>
  <c r="S72" i="23"/>
  <c r="U72" i="23"/>
  <c r="G73" i="23"/>
  <c r="I113" i="30" l="1"/>
  <c r="J112" i="30"/>
  <c r="J73" i="23"/>
  <c r="I73" i="23"/>
  <c r="H71" i="23"/>
  <c r="U73" i="23"/>
  <c r="S73" i="23"/>
  <c r="T73" i="23"/>
  <c r="V73" i="23"/>
  <c r="G74" i="23"/>
  <c r="AA72" i="23"/>
  <c r="AB72" i="23" s="1"/>
  <c r="AC72" i="23"/>
  <c r="Q72" i="23"/>
  <c r="R72" i="23"/>
  <c r="I114" i="30" l="1"/>
  <c r="J113" i="30"/>
  <c r="I74" i="23"/>
  <c r="J74" i="23"/>
  <c r="H72" i="23"/>
  <c r="U74" i="23"/>
  <c r="S74" i="23"/>
  <c r="T74" i="23"/>
  <c r="V74" i="23"/>
  <c r="G75" i="23"/>
  <c r="AA73" i="23"/>
  <c r="AB73" i="23" s="1"/>
  <c r="AC73" i="23"/>
  <c r="R73" i="23"/>
  <c r="Q73" i="23"/>
  <c r="I115" i="30" l="1"/>
  <c r="J114" i="30"/>
  <c r="J75" i="23"/>
  <c r="I75" i="23"/>
  <c r="H73" i="23"/>
  <c r="AA74" i="23"/>
  <c r="AB74" i="23" s="1"/>
  <c r="AC74" i="23"/>
  <c r="R74" i="23"/>
  <c r="Q74" i="23"/>
  <c r="V75" i="23"/>
  <c r="T75" i="23"/>
  <c r="U75" i="23"/>
  <c r="S75" i="23"/>
  <c r="G76" i="23"/>
  <c r="I116" i="30" l="1"/>
  <c r="J115" i="30"/>
  <c r="I76" i="23"/>
  <c r="J76" i="23"/>
  <c r="H74" i="23"/>
  <c r="AA75" i="23"/>
  <c r="AB75" i="23" s="1"/>
  <c r="AC75" i="23"/>
  <c r="R75" i="23"/>
  <c r="Q75" i="23"/>
  <c r="V76" i="23"/>
  <c r="T76" i="23"/>
  <c r="U76" i="23"/>
  <c r="S76" i="23"/>
  <c r="G77" i="23"/>
  <c r="I117" i="30" l="1"/>
  <c r="J116" i="30"/>
  <c r="J77" i="23"/>
  <c r="I77" i="23"/>
  <c r="H75" i="23"/>
  <c r="U77" i="23"/>
  <c r="S77" i="23"/>
  <c r="V77" i="23"/>
  <c r="T77" i="23"/>
  <c r="G78" i="23"/>
  <c r="AA76" i="23"/>
  <c r="AB76" i="23" s="1"/>
  <c r="AC76" i="23"/>
  <c r="Q76" i="23"/>
  <c r="R76" i="23"/>
  <c r="I118" i="30" l="1"/>
  <c r="J117" i="30"/>
  <c r="I78" i="23"/>
  <c r="J78" i="23"/>
  <c r="H76" i="23"/>
  <c r="U78" i="23"/>
  <c r="S78" i="23"/>
  <c r="V78" i="23"/>
  <c r="T78" i="23"/>
  <c r="G79" i="23"/>
  <c r="AA77" i="23"/>
  <c r="AB77" i="23" s="1"/>
  <c r="AC77" i="23"/>
  <c r="R77" i="23"/>
  <c r="Q77" i="23"/>
  <c r="I119" i="30" l="1"/>
  <c r="J118" i="30"/>
  <c r="J79" i="23"/>
  <c r="I79" i="23"/>
  <c r="H77" i="23"/>
  <c r="V79" i="23"/>
  <c r="T79" i="23"/>
  <c r="S79" i="23"/>
  <c r="U79" i="23"/>
  <c r="G80" i="23"/>
  <c r="AA78" i="23"/>
  <c r="AB78" i="23" s="1"/>
  <c r="AC78" i="23"/>
  <c r="R78" i="23"/>
  <c r="Q78" i="23"/>
  <c r="I120" i="30" l="1"/>
  <c r="J119" i="30"/>
  <c r="I80" i="23"/>
  <c r="J80" i="23"/>
  <c r="H78" i="23"/>
  <c r="AA79" i="23"/>
  <c r="AB79" i="23" s="1"/>
  <c r="AC79" i="23"/>
  <c r="R79" i="23"/>
  <c r="Q79" i="23"/>
  <c r="V80" i="23"/>
  <c r="T80" i="23"/>
  <c r="S80" i="23"/>
  <c r="U80" i="23"/>
  <c r="G81" i="23"/>
  <c r="I121" i="30" l="1"/>
  <c r="J120" i="30"/>
  <c r="J81" i="23"/>
  <c r="I81" i="23"/>
  <c r="H79" i="23"/>
  <c r="AA80" i="23"/>
  <c r="AB80" i="23" s="1"/>
  <c r="AC80" i="23"/>
  <c r="Q80" i="23"/>
  <c r="R80" i="23"/>
  <c r="U81" i="23"/>
  <c r="S81" i="23"/>
  <c r="T81" i="23"/>
  <c r="V81" i="23"/>
  <c r="G82" i="23"/>
  <c r="I122" i="30" l="1"/>
  <c r="J121" i="30"/>
  <c r="I82" i="23"/>
  <c r="J82" i="23"/>
  <c r="H80" i="23"/>
  <c r="U82" i="23"/>
  <c r="S82" i="23"/>
  <c r="T82" i="23"/>
  <c r="V82" i="23"/>
  <c r="G83" i="23"/>
  <c r="AA81" i="23"/>
  <c r="AB81" i="23" s="1"/>
  <c r="AC81" i="23"/>
  <c r="R81" i="23"/>
  <c r="Q81" i="23"/>
  <c r="I123" i="30" l="1"/>
  <c r="J122" i="30"/>
  <c r="J83" i="23"/>
  <c r="I83" i="23"/>
  <c r="H81" i="23"/>
  <c r="AA82" i="23"/>
  <c r="AB82" i="23" s="1"/>
  <c r="AC82" i="23"/>
  <c r="R82" i="23"/>
  <c r="Q82" i="23"/>
  <c r="V83" i="23"/>
  <c r="T83" i="23"/>
  <c r="U83" i="23"/>
  <c r="S83" i="23"/>
  <c r="G84" i="23"/>
  <c r="I124" i="30" l="1"/>
  <c r="J123" i="30"/>
  <c r="I84" i="23"/>
  <c r="J84" i="23"/>
  <c r="H82" i="23"/>
  <c r="V84" i="23"/>
  <c r="T84" i="23"/>
  <c r="U84" i="23"/>
  <c r="S84" i="23"/>
  <c r="G85" i="23"/>
  <c r="AA83" i="23"/>
  <c r="AB83" i="23" s="1"/>
  <c r="AC83" i="23"/>
  <c r="R83" i="23"/>
  <c r="Q83" i="23"/>
  <c r="I125" i="30" l="1"/>
  <c r="J124" i="30"/>
  <c r="G86" i="23"/>
  <c r="G87" i="23" s="1"/>
  <c r="J85" i="23"/>
  <c r="I85" i="23"/>
  <c r="H83" i="23"/>
  <c r="S86" i="23"/>
  <c r="T86" i="23"/>
  <c r="V86" i="23"/>
  <c r="U86" i="23"/>
  <c r="U85" i="23"/>
  <c r="S85" i="23"/>
  <c r="V85" i="23"/>
  <c r="T85" i="23"/>
  <c r="AA84" i="23"/>
  <c r="AB84" i="23" s="1"/>
  <c r="AC84" i="23"/>
  <c r="Q84" i="23"/>
  <c r="R84" i="23"/>
  <c r="I126" i="30" l="1"/>
  <c r="J125" i="30"/>
  <c r="I86" i="23"/>
  <c r="I87" i="23" s="1"/>
  <c r="J86" i="23"/>
  <c r="H84" i="23"/>
  <c r="U87" i="23"/>
  <c r="G88" i="23"/>
  <c r="S87" i="23"/>
  <c r="V87" i="23"/>
  <c r="T87" i="23"/>
  <c r="AA85" i="23"/>
  <c r="AB85" i="23" s="1"/>
  <c r="AC85" i="23"/>
  <c r="R85" i="23"/>
  <c r="Q85" i="23"/>
  <c r="I127" i="30" l="1"/>
  <c r="J126" i="30"/>
  <c r="R86" i="23"/>
  <c r="AA86" i="23"/>
  <c r="AB86" i="23" s="1"/>
  <c r="J87" i="23"/>
  <c r="AC87" i="23" s="1"/>
  <c r="AC86" i="23"/>
  <c r="Q86" i="23"/>
  <c r="I88" i="23"/>
  <c r="J88" i="23"/>
  <c r="H85" i="23"/>
  <c r="U88" i="23"/>
  <c r="V88" i="23"/>
  <c r="S88" i="23"/>
  <c r="T88" i="23"/>
  <c r="G89" i="23"/>
  <c r="H86" i="23"/>
  <c r="AA87" i="23"/>
  <c r="AB87" i="23" s="1"/>
  <c r="I128" i="30" l="1"/>
  <c r="J127" i="30"/>
  <c r="Q87" i="23"/>
  <c r="R87" i="23"/>
  <c r="J89" i="23"/>
  <c r="I89" i="23"/>
  <c r="T89" i="23"/>
  <c r="G90" i="23"/>
  <c r="S89" i="23"/>
  <c r="V89" i="23"/>
  <c r="U89" i="23"/>
  <c r="AA88" i="23"/>
  <c r="AB88" i="23" s="1"/>
  <c r="AC88" i="23"/>
  <c r="Q88" i="23"/>
  <c r="R88" i="23"/>
  <c r="I129" i="30" l="1"/>
  <c r="J128" i="30"/>
  <c r="H87" i="23"/>
  <c r="I90" i="23"/>
  <c r="J90" i="23"/>
  <c r="H88" i="23"/>
  <c r="AA89" i="23"/>
  <c r="AB89" i="23" s="1"/>
  <c r="AC89" i="23"/>
  <c r="R89" i="23"/>
  <c r="Q89" i="23"/>
  <c r="S90" i="23"/>
  <c r="V90" i="23"/>
  <c r="G91" i="23"/>
  <c r="U90" i="23"/>
  <c r="T90" i="23"/>
  <c r="I130" i="30" l="1"/>
  <c r="J129" i="30"/>
  <c r="J91" i="23"/>
  <c r="I91" i="23"/>
  <c r="H89" i="23"/>
  <c r="Q90" i="23"/>
  <c r="AA90" i="23"/>
  <c r="AB90" i="23" s="1"/>
  <c r="AC90" i="23"/>
  <c r="R90" i="23"/>
  <c r="S91" i="23"/>
  <c r="T91" i="23"/>
  <c r="V91" i="23"/>
  <c r="U91" i="23"/>
  <c r="G92" i="23"/>
  <c r="I131" i="30" l="1"/>
  <c r="J130" i="30"/>
  <c r="I92" i="23"/>
  <c r="J92" i="23"/>
  <c r="H90" i="23"/>
  <c r="T92" i="23"/>
  <c r="V92" i="23"/>
  <c r="U92" i="23"/>
  <c r="S92" i="23"/>
  <c r="G93" i="23"/>
  <c r="AA91" i="23"/>
  <c r="AB91" i="23" s="1"/>
  <c r="AC91" i="23"/>
  <c r="R91" i="23"/>
  <c r="Q91" i="23"/>
  <c r="I132" i="30" l="1"/>
  <c r="J131" i="30"/>
  <c r="J93" i="23"/>
  <c r="I93" i="23"/>
  <c r="H91" i="23"/>
  <c r="V93" i="23"/>
  <c r="S93" i="23"/>
  <c r="U93" i="23"/>
  <c r="G94" i="23"/>
  <c r="T93" i="23"/>
  <c r="Q92" i="23"/>
  <c r="AC92" i="23"/>
  <c r="R92" i="23"/>
  <c r="AA92" i="23"/>
  <c r="AB92" i="23" s="1"/>
  <c r="I133" i="30" l="1"/>
  <c r="J132" i="30"/>
  <c r="I94" i="23"/>
  <c r="J94" i="23"/>
  <c r="H92" i="23"/>
  <c r="AA93" i="23"/>
  <c r="AB93" i="23" s="1"/>
  <c r="AC93" i="23"/>
  <c r="R93" i="23"/>
  <c r="Q93" i="23"/>
  <c r="S94" i="23"/>
  <c r="V94" i="23"/>
  <c r="U94" i="23"/>
  <c r="T94" i="23"/>
  <c r="G95" i="23"/>
  <c r="I134" i="30" l="1"/>
  <c r="J133" i="30"/>
  <c r="J95" i="23"/>
  <c r="I95" i="23"/>
  <c r="H93" i="23"/>
  <c r="T95" i="23"/>
  <c r="U95" i="23"/>
  <c r="V95" i="23"/>
  <c r="S95" i="23"/>
  <c r="G96" i="23"/>
  <c r="AA94" i="23"/>
  <c r="AB94" i="23" s="1"/>
  <c r="AC94" i="23"/>
  <c r="R94" i="23"/>
  <c r="Q94" i="23"/>
  <c r="I135" i="30" l="1"/>
  <c r="J134" i="30"/>
  <c r="I96" i="23"/>
  <c r="J96" i="23"/>
  <c r="H94" i="23"/>
  <c r="V96" i="23"/>
  <c r="G97" i="23"/>
  <c r="S96" i="23"/>
  <c r="U96" i="23"/>
  <c r="T96" i="23"/>
  <c r="R95" i="23"/>
  <c r="Q95" i="23"/>
  <c r="AA95" i="23"/>
  <c r="AB95" i="23" s="1"/>
  <c r="AC95" i="23"/>
  <c r="I136" i="30" l="1"/>
  <c r="J135" i="30"/>
  <c r="J97" i="23"/>
  <c r="I97" i="23"/>
  <c r="H95" i="23"/>
  <c r="R96" i="23"/>
  <c r="AA96" i="23"/>
  <c r="AB96" i="23" s="1"/>
  <c r="AC96" i="23"/>
  <c r="Q96" i="23"/>
  <c r="T97" i="23"/>
  <c r="G98" i="23"/>
  <c r="S97" i="23"/>
  <c r="V97" i="23"/>
  <c r="U97" i="23"/>
  <c r="I137" i="30" l="1"/>
  <c r="J136" i="30"/>
  <c r="I98" i="23"/>
  <c r="J98" i="23"/>
  <c r="H96" i="23"/>
  <c r="T98" i="23"/>
  <c r="V98" i="23"/>
  <c r="G99" i="23"/>
  <c r="U98" i="23"/>
  <c r="S98" i="23"/>
  <c r="AA97" i="23"/>
  <c r="AB97" i="23" s="1"/>
  <c r="AC97" i="23"/>
  <c r="R97" i="23"/>
  <c r="Q97" i="23"/>
  <c r="I138" i="30" l="1"/>
  <c r="J137" i="30"/>
  <c r="J99" i="23"/>
  <c r="I99" i="23"/>
  <c r="H97" i="23"/>
  <c r="V99" i="23"/>
  <c r="S99" i="23"/>
  <c r="U99" i="23"/>
  <c r="G100" i="23"/>
  <c r="T99" i="23"/>
  <c r="AA98" i="23"/>
  <c r="AB98" i="23" s="1"/>
  <c r="AC98" i="23"/>
  <c r="R98" i="23"/>
  <c r="Q98" i="23"/>
  <c r="I139" i="30" l="1"/>
  <c r="J138" i="30"/>
  <c r="I100" i="23"/>
  <c r="J100" i="23"/>
  <c r="H98" i="23"/>
  <c r="Q99" i="23"/>
  <c r="AA99" i="23"/>
  <c r="AB99" i="23" s="1"/>
  <c r="AC99" i="23"/>
  <c r="R99" i="23"/>
  <c r="U100" i="23"/>
  <c r="T100" i="23"/>
  <c r="V100" i="23"/>
  <c r="S100" i="23"/>
  <c r="G101" i="23"/>
  <c r="I140" i="30" l="1"/>
  <c r="J139" i="30"/>
  <c r="J101" i="23"/>
  <c r="I101" i="23"/>
  <c r="H99" i="23"/>
  <c r="U101" i="23"/>
  <c r="T101" i="23"/>
  <c r="G102" i="23"/>
  <c r="S101" i="23"/>
  <c r="V101" i="23"/>
  <c r="Q100" i="23"/>
  <c r="AA100" i="23"/>
  <c r="AB100" i="23" s="1"/>
  <c r="AC100" i="23"/>
  <c r="R100" i="23"/>
  <c r="I141" i="30" l="1"/>
  <c r="J140" i="30"/>
  <c r="I102" i="23"/>
  <c r="J102" i="23"/>
  <c r="H100" i="23"/>
  <c r="R101" i="23"/>
  <c r="AA101" i="23"/>
  <c r="AB101" i="23" s="1"/>
  <c r="AC101" i="23"/>
  <c r="Q101" i="23"/>
  <c r="V102" i="23"/>
  <c r="T102" i="23"/>
  <c r="U102" i="23"/>
  <c r="G103" i="23"/>
  <c r="S102" i="23"/>
  <c r="I142" i="30" l="1"/>
  <c r="J141" i="30"/>
  <c r="J103" i="23"/>
  <c r="I103" i="23"/>
  <c r="H101" i="23"/>
  <c r="AA102" i="23"/>
  <c r="AB102" i="23" s="1"/>
  <c r="AC102" i="23"/>
  <c r="R102" i="23"/>
  <c r="Q102" i="23"/>
  <c r="T103" i="23"/>
  <c r="G104" i="23"/>
  <c r="U103" i="23"/>
  <c r="V103" i="23"/>
  <c r="S103" i="23"/>
  <c r="I143" i="30" l="1"/>
  <c r="J142" i="30"/>
  <c r="I104" i="23"/>
  <c r="J104" i="23"/>
  <c r="H102" i="23"/>
  <c r="R103" i="23"/>
  <c r="AA103" i="23"/>
  <c r="AB103" i="23" s="1"/>
  <c r="AC103" i="23"/>
  <c r="Q103" i="23"/>
  <c r="S104" i="23"/>
  <c r="U104" i="23"/>
  <c r="T104" i="23"/>
  <c r="G105" i="23"/>
  <c r="V104" i="23"/>
  <c r="I144" i="30" l="1"/>
  <c r="J143" i="30"/>
  <c r="G106" i="23"/>
  <c r="J105" i="23"/>
  <c r="I105" i="23"/>
  <c r="S106" i="23"/>
  <c r="G107" i="23"/>
  <c r="H103" i="23"/>
  <c r="T105" i="23"/>
  <c r="S105" i="23"/>
  <c r="V105" i="23"/>
  <c r="U105" i="23"/>
  <c r="R104" i="23"/>
  <c r="AA104" i="23"/>
  <c r="AB104" i="23" s="1"/>
  <c r="AC104" i="23"/>
  <c r="Q104" i="23"/>
  <c r="I145" i="30" l="1"/>
  <c r="J144" i="30"/>
  <c r="H104" i="23"/>
  <c r="I106" i="23"/>
  <c r="J106" i="23"/>
  <c r="J107" i="23" s="1"/>
  <c r="S107" i="23"/>
  <c r="G108" i="23"/>
  <c r="AA105" i="23"/>
  <c r="AB105" i="23" s="1"/>
  <c r="AC105" i="23"/>
  <c r="R105" i="23"/>
  <c r="Q105" i="23"/>
  <c r="I146" i="30" l="1"/>
  <c r="J145" i="30"/>
  <c r="R106" i="23"/>
  <c r="I107" i="23"/>
  <c r="AC107" i="23" s="1"/>
  <c r="AA106" i="23"/>
  <c r="AB106" i="23" s="1"/>
  <c r="AC106" i="23"/>
  <c r="Q106" i="23"/>
  <c r="H106" i="23" s="1"/>
  <c r="I108" i="23"/>
  <c r="J108" i="23"/>
  <c r="H105" i="23"/>
  <c r="S108" i="23"/>
  <c r="G109" i="23"/>
  <c r="I147" i="30" l="1"/>
  <c r="J146" i="30"/>
  <c r="Q107" i="23"/>
  <c r="AA107" i="23"/>
  <c r="AB107" i="23" s="1"/>
  <c r="R107" i="23"/>
  <c r="H107" i="23" s="1"/>
  <c r="J109" i="23"/>
  <c r="I109" i="23"/>
  <c r="S109" i="23"/>
  <c r="G110" i="23"/>
  <c r="AA108" i="23"/>
  <c r="AB108" i="23" s="1"/>
  <c r="Q108" i="23"/>
  <c r="R108" i="23"/>
  <c r="AC108" i="23"/>
  <c r="I148" i="30" l="1"/>
  <c r="J147" i="30"/>
  <c r="I110" i="23"/>
  <c r="J110" i="23"/>
  <c r="H108" i="23"/>
  <c r="S110" i="23"/>
  <c r="G111" i="23"/>
  <c r="AA109" i="23"/>
  <c r="AB109" i="23" s="1"/>
  <c r="Q109" i="23"/>
  <c r="AC109" i="23"/>
  <c r="R109" i="23"/>
  <c r="I149" i="30" l="1"/>
  <c r="J148" i="30"/>
  <c r="J111" i="23"/>
  <c r="I111" i="23"/>
  <c r="H109" i="23"/>
  <c r="AA110" i="23"/>
  <c r="AB110" i="23" s="1"/>
  <c r="R110" i="23"/>
  <c r="Q110" i="23"/>
  <c r="AC110" i="23"/>
  <c r="S111" i="23"/>
  <c r="G112" i="23"/>
  <c r="I150" i="30" l="1"/>
  <c r="J149" i="30"/>
  <c r="I112" i="23"/>
  <c r="J112" i="23"/>
  <c r="H110" i="23"/>
  <c r="AA111" i="23"/>
  <c r="AB111" i="23" s="1"/>
  <c r="R111" i="23"/>
  <c r="Q111" i="23"/>
  <c r="AC111" i="23"/>
  <c r="S112" i="23"/>
  <c r="G113" i="23"/>
  <c r="I151" i="30" l="1"/>
  <c r="J150" i="30"/>
  <c r="J113" i="23"/>
  <c r="I113" i="23"/>
  <c r="H111" i="23"/>
  <c r="AA112" i="23"/>
  <c r="AB112" i="23" s="1"/>
  <c r="R112" i="23"/>
  <c r="AC112" i="23"/>
  <c r="Q112" i="23"/>
  <c r="S113" i="23"/>
  <c r="G114" i="23"/>
  <c r="I152" i="30" l="1"/>
  <c r="J151" i="30"/>
  <c r="I114" i="23"/>
  <c r="J114" i="23"/>
  <c r="H112" i="23"/>
  <c r="S114" i="23"/>
  <c r="G115" i="23"/>
  <c r="AA113" i="23"/>
  <c r="AB113" i="23" s="1"/>
  <c r="Q113" i="23"/>
  <c r="AC113" i="23"/>
  <c r="R113" i="23"/>
  <c r="I153" i="30" l="1"/>
  <c r="J152" i="30"/>
  <c r="J115" i="23"/>
  <c r="I115" i="23"/>
  <c r="H113" i="23"/>
  <c r="S115" i="23"/>
  <c r="G116" i="23"/>
  <c r="AA114" i="23"/>
  <c r="AB114" i="23" s="1"/>
  <c r="AC114" i="23"/>
  <c r="R114" i="23"/>
  <c r="Q114" i="23"/>
  <c r="I154" i="30" l="1"/>
  <c r="J153" i="30"/>
  <c r="H114" i="23"/>
  <c r="I116" i="23"/>
  <c r="J116" i="23"/>
  <c r="R115" i="23"/>
  <c r="AA115" i="23"/>
  <c r="AB115" i="23" s="1"/>
  <c r="AC115" i="23"/>
  <c r="Q115" i="23"/>
  <c r="S116" i="23"/>
  <c r="G117" i="23"/>
  <c r="I155" i="30" l="1"/>
  <c r="J154" i="30"/>
  <c r="H115" i="23"/>
  <c r="J117" i="23"/>
  <c r="I117" i="23"/>
  <c r="S117" i="23"/>
  <c r="G118" i="23"/>
  <c r="AA116" i="23"/>
  <c r="AB116" i="23" s="1"/>
  <c r="R116" i="23"/>
  <c r="Q116" i="23"/>
  <c r="AC116" i="23"/>
  <c r="I156" i="30" l="1"/>
  <c r="J155" i="30"/>
  <c r="I118" i="23"/>
  <c r="J118" i="23"/>
  <c r="H116" i="23"/>
  <c r="S118" i="23"/>
  <c r="G119" i="23"/>
  <c r="AA117" i="23"/>
  <c r="AB117" i="23" s="1"/>
  <c r="Q117" i="23"/>
  <c r="AC117" i="23"/>
  <c r="R117" i="23"/>
  <c r="I157" i="30" l="1"/>
  <c r="J156" i="30"/>
  <c r="J119" i="23"/>
  <c r="I119" i="23"/>
  <c r="H117" i="23"/>
  <c r="AA118" i="23"/>
  <c r="AB118" i="23" s="1"/>
  <c r="R118" i="23"/>
  <c r="Q118" i="23"/>
  <c r="AC118" i="23"/>
  <c r="S119" i="23"/>
  <c r="G120" i="23"/>
  <c r="I158" i="30" l="1"/>
  <c r="J157" i="30"/>
  <c r="I120" i="23"/>
  <c r="J120" i="23"/>
  <c r="H118" i="23"/>
  <c r="AA119" i="23"/>
  <c r="AB119" i="23" s="1"/>
  <c r="R119" i="23"/>
  <c r="Q119" i="23"/>
  <c r="S120" i="23"/>
  <c r="G121" i="23"/>
  <c r="AC119" i="23"/>
  <c r="I159" i="30" l="1"/>
  <c r="J158" i="30"/>
  <c r="J121" i="23"/>
  <c r="I121" i="23"/>
  <c r="H119" i="23"/>
  <c r="S121" i="23"/>
  <c r="G122" i="23"/>
  <c r="AA120" i="23"/>
  <c r="AB120" i="23" s="1"/>
  <c r="R120" i="23"/>
  <c r="AC120" i="23"/>
  <c r="Q120" i="23"/>
  <c r="I160" i="30" l="1"/>
  <c r="J159" i="30"/>
  <c r="H120" i="23"/>
  <c r="I122" i="23"/>
  <c r="J122" i="23"/>
  <c r="AA121" i="23"/>
  <c r="AB121" i="23" s="1"/>
  <c r="Q121" i="23"/>
  <c r="AC121" i="23"/>
  <c r="R121" i="23"/>
  <c r="S122" i="23"/>
  <c r="G123" i="23"/>
  <c r="I161" i="30" l="1"/>
  <c r="J160" i="30"/>
  <c r="J123" i="23"/>
  <c r="I123" i="23"/>
  <c r="H121" i="23"/>
  <c r="S123" i="23"/>
  <c r="G124" i="23"/>
  <c r="AA122" i="23"/>
  <c r="AB122" i="23" s="1"/>
  <c r="AC122" i="23"/>
  <c r="R122" i="23"/>
  <c r="Q122" i="23"/>
  <c r="I162" i="30" l="1"/>
  <c r="J161" i="30"/>
  <c r="H122" i="23"/>
  <c r="I124" i="23"/>
  <c r="J124" i="23"/>
  <c r="R123" i="23"/>
  <c r="AA123" i="23"/>
  <c r="AB123" i="23" s="1"/>
  <c r="Q123" i="23"/>
  <c r="AC123" i="23"/>
  <c r="S124" i="23"/>
  <c r="G125" i="23"/>
  <c r="I163" i="30" l="1"/>
  <c r="J162" i="30"/>
  <c r="J125" i="23"/>
  <c r="I125" i="23"/>
  <c r="H123" i="23"/>
  <c r="S125" i="23"/>
  <c r="G126" i="23"/>
  <c r="AA124" i="23"/>
  <c r="AB124" i="23" s="1"/>
  <c r="Q124" i="23"/>
  <c r="R124" i="23"/>
  <c r="AC124" i="23"/>
  <c r="I164" i="30" l="1"/>
  <c r="J163" i="30"/>
  <c r="I126" i="23"/>
  <c r="J126" i="23"/>
  <c r="H124" i="23"/>
  <c r="AA125" i="23"/>
  <c r="AB125" i="23" s="1"/>
  <c r="Q125" i="23"/>
  <c r="AC125" i="23"/>
  <c r="R125" i="23"/>
  <c r="S126" i="23"/>
  <c r="G127" i="23"/>
  <c r="I165" i="30" l="1"/>
  <c r="J164" i="30"/>
  <c r="J127" i="23"/>
  <c r="I127" i="23"/>
  <c r="H125" i="23"/>
  <c r="S127" i="23"/>
  <c r="G128" i="23"/>
  <c r="AA126" i="23"/>
  <c r="AB126" i="23" s="1"/>
  <c r="R126" i="23"/>
  <c r="Q126" i="23"/>
  <c r="AC126" i="23"/>
  <c r="I166" i="30" l="1"/>
  <c r="J165" i="30"/>
  <c r="J128" i="23"/>
  <c r="I128" i="23"/>
  <c r="H126" i="23"/>
  <c r="AA127" i="23"/>
  <c r="AB127" i="23" s="1"/>
  <c r="Q127" i="23"/>
  <c r="R127" i="23"/>
  <c r="AC127" i="23"/>
  <c r="S128" i="23"/>
  <c r="G129" i="23"/>
  <c r="I167" i="30" l="1"/>
  <c r="J166" i="30"/>
  <c r="J129" i="23"/>
  <c r="I129" i="23"/>
  <c r="H127" i="23"/>
  <c r="S129" i="23"/>
  <c r="G130" i="23"/>
  <c r="G131" i="23" s="1"/>
  <c r="AA128" i="23"/>
  <c r="AB128" i="23" s="1"/>
  <c r="R128" i="23"/>
  <c r="AC128" i="23"/>
  <c r="Q128" i="23"/>
  <c r="I168" i="30" l="1"/>
  <c r="J167" i="30"/>
  <c r="H128" i="23"/>
  <c r="G132" i="23"/>
  <c r="J130" i="23"/>
  <c r="J131" i="23" s="1"/>
  <c r="I130" i="23"/>
  <c r="I131" i="23" s="1"/>
  <c r="AA129" i="23"/>
  <c r="AB129" i="23" s="1"/>
  <c r="Q129" i="23"/>
  <c r="AC129" i="23"/>
  <c r="R129" i="23"/>
  <c r="S130" i="23"/>
  <c r="I169" i="30" l="1"/>
  <c r="J168" i="30"/>
  <c r="AA131" i="23"/>
  <c r="AB131" i="23" s="1"/>
  <c r="R131" i="23"/>
  <c r="AC131" i="23"/>
  <c r="Q131" i="23"/>
  <c r="I132" i="23"/>
  <c r="J132" i="23"/>
  <c r="G133" i="23"/>
  <c r="H129" i="23"/>
  <c r="AA130" i="23"/>
  <c r="AB130" i="23" s="1"/>
  <c r="AC130" i="23"/>
  <c r="R130" i="23"/>
  <c r="Q130" i="23"/>
  <c r="I170" i="30" l="1"/>
  <c r="J169" i="30"/>
  <c r="H131" i="23"/>
  <c r="H130" i="23"/>
  <c r="G134" i="23"/>
  <c r="J133" i="23"/>
  <c r="I133" i="23"/>
  <c r="AA132" i="23"/>
  <c r="AB132" i="23" s="1"/>
  <c r="Q132" i="23"/>
  <c r="AC132" i="23"/>
  <c r="R132" i="23"/>
  <c r="H132" i="23" s="1"/>
  <c r="I171" i="30" l="1"/>
  <c r="J170" i="30"/>
  <c r="G135" i="23"/>
  <c r="I134" i="23"/>
  <c r="J134" i="23"/>
  <c r="AA133" i="23"/>
  <c r="AB133" i="23" s="1"/>
  <c r="AC133" i="23"/>
  <c r="R133" i="23"/>
  <c r="Q133" i="23"/>
  <c r="I172" i="30" l="1"/>
  <c r="J171" i="30"/>
  <c r="H133" i="23"/>
  <c r="AA134" i="23"/>
  <c r="AB134" i="23" s="1"/>
  <c r="Q134" i="23"/>
  <c r="AC134" i="23"/>
  <c r="R134" i="23"/>
  <c r="H134" i="23" s="1"/>
  <c r="G136" i="23"/>
  <c r="J135" i="23"/>
  <c r="I135" i="23"/>
  <c r="I173" i="30" l="1"/>
  <c r="J172" i="30"/>
  <c r="J136" i="23"/>
  <c r="I136" i="23"/>
  <c r="G137" i="23"/>
  <c r="AA135" i="23"/>
  <c r="AB135" i="23" s="1"/>
  <c r="AC135" i="23"/>
  <c r="Q135" i="23"/>
  <c r="R135" i="23"/>
  <c r="H135" i="23" s="1"/>
  <c r="I174" i="30" l="1"/>
  <c r="J173" i="30"/>
  <c r="J137" i="23"/>
  <c r="I137" i="23"/>
  <c r="G138" i="23"/>
  <c r="AA136" i="23"/>
  <c r="AB136" i="23" s="1"/>
  <c r="Q136" i="23"/>
  <c r="AC136" i="23"/>
  <c r="R136" i="23"/>
  <c r="H136" i="23" s="1"/>
  <c r="I175" i="30" l="1"/>
  <c r="J174" i="30"/>
  <c r="G139" i="23"/>
  <c r="J138" i="23"/>
  <c r="I138" i="23"/>
  <c r="AA137" i="23"/>
  <c r="AB137" i="23" s="1"/>
  <c r="AC137" i="23"/>
  <c r="R137" i="23"/>
  <c r="Q137" i="23"/>
  <c r="I176" i="30" l="1"/>
  <c r="J175" i="30"/>
  <c r="H137" i="23"/>
  <c r="AA138" i="23"/>
  <c r="AB138" i="23" s="1"/>
  <c r="Q138" i="23"/>
  <c r="R138" i="23"/>
  <c r="AC138" i="23"/>
  <c r="I139" i="23"/>
  <c r="G140" i="23"/>
  <c r="J139" i="23"/>
  <c r="I177" i="30" l="1"/>
  <c r="J176" i="30"/>
  <c r="H138" i="23"/>
  <c r="G141" i="23"/>
  <c r="I140" i="23"/>
  <c r="J140" i="23"/>
  <c r="AA139" i="23"/>
  <c r="AB139" i="23" s="1"/>
  <c r="R139" i="23"/>
  <c r="AC139" i="23"/>
  <c r="Q139" i="23"/>
  <c r="I178" i="30" l="1"/>
  <c r="J177" i="30"/>
  <c r="H139" i="23"/>
  <c r="AA140" i="23"/>
  <c r="AB140" i="23" s="1"/>
  <c r="R140" i="23"/>
  <c r="AC140" i="23"/>
  <c r="Q140" i="23"/>
  <c r="J141" i="23"/>
  <c r="I141" i="23"/>
  <c r="G142" i="23"/>
  <c r="I179" i="30" l="1"/>
  <c r="J178" i="30"/>
  <c r="H140" i="23"/>
  <c r="I142" i="23"/>
  <c r="J142" i="23"/>
  <c r="G143" i="23"/>
  <c r="AA141" i="23"/>
  <c r="AB141" i="23" s="1"/>
  <c r="R141" i="23"/>
  <c r="Q141" i="23"/>
  <c r="AC141" i="23"/>
  <c r="I180" i="30" l="1"/>
  <c r="J179" i="30"/>
  <c r="H141" i="23"/>
  <c r="AA142" i="23"/>
  <c r="AB142" i="23" s="1"/>
  <c r="AC142" i="23"/>
  <c r="R142" i="23"/>
  <c r="Q142" i="23"/>
  <c r="J143" i="23"/>
  <c r="G144" i="23"/>
  <c r="I143" i="23"/>
  <c r="I181" i="30" l="1"/>
  <c r="J180" i="30"/>
  <c r="H142" i="23"/>
  <c r="AA143" i="23"/>
  <c r="AB143" i="23" s="1"/>
  <c r="Q143" i="23"/>
  <c r="R143" i="23"/>
  <c r="AC143" i="23"/>
  <c r="J144" i="23"/>
  <c r="G145" i="23"/>
  <c r="I144" i="23"/>
  <c r="I182" i="30" l="1"/>
  <c r="J181" i="30"/>
  <c r="H143" i="23"/>
  <c r="J145" i="23"/>
  <c r="I145" i="23"/>
  <c r="G146" i="23"/>
  <c r="AA144" i="23"/>
  <c r="AB144" i="23" s="1"/>
  <c r="R144" i="23"/>
  <c r="Q144" i="23"/>
  <c r="AC144" i="23"/>
  <c r="I183" i="30" l="1"/>
  <c r="J182" i="30"/>
  <c r="H144" i="23"/>
  <c r="I146" i="23"/>
  <c r="J146" i="23"/>
  <c r="G147" i="23"/>
  <c r="AA145" i="23"/>
  <c r="AB145" i="23" s="1"/>
  <c r="AC145" i="23"/>
  <c r="R145" i="23"/>
  <c r="Q145" i="23"/>
  <c r="I184" i="30" l="1"/>
  <c r="J183" i="30"/>
  <c r="H145" i="23"/>
  <c r="J147" i="23"/>
  <c r="I147" i="23"/>
  <c r="G148" i="23"/>
  <c r="AA146" i="23"/>
  <c r="AB146" i="23" s="1"/>
  <c r="AC146" i="23"/>
  <c r="Q146" i="23"/>
  <c r="R146" i="23"/>
  <c r="H146" i="23" s="1"/>
  <c r="I185" i="30" l="1"/>
  <c r="J184" i="30"/>
  <c r="J148" i="23"/>
  <c r="I148" i="23"/>
  <c r="G149" i="23"/>
  <c r="AA147" i="23"/>
  <c r="AB147" i="23" s="1"/>
  <c r="R147" i="23"/>
  <c r="Q147" i="23"/>
  <c r="AC147" i="23"/>
  <c r="I186" i="30" l="1"/>
  <c r="J185" i="30"/>
  <c r="H147" i="23"/>
  <c r="I149" i="23"/>
  <c r="J149" i="23"/>
  <c r="G150" i="23"/>
  <c r="AA148" i="23"/>
  <c r="AB148" i="23" s="1"/>
  <c r="AC148" i="23"/>
  <c r="R148" i="23"/>
  <c r="Q148" i="23"/>
  <c r="I187" i="30" l="1"/>
  <c r="J186" i="30"/>
  <c r="H148" i="23"/>
  <c r="J150" i="23"/>
  <c r="G151" i="23"/>
  <c r="I150" i="23"/>
  <c r="AA149" i="23"/>
  <c r="AB149" i="23" s="1"/>
  <c r="R149" i="23"/>
  <c r="Q149" i="23"/>
  <c r="AC149" i="23"/>
  <c r="I188" i="30" l="1"/>
  <c r="J187" i="30"/>
  <c r="H149" i="23"/>
  <c r="AA150" i="23"/>
  <c r="AB150" i="23" s="1"/>
  <c r="Q150" i="23"/>
  <c r="AC150" i="23"/>
  <c r="R150" i="23"/>
  <c r="G152" i="23"/>
  <c r="I151" i="23"/>
  <c r="J151" i="23"/>
  <c r="I189" i="30" l="1"/>
  <c r="J188" i="30"/>
  <c r="H150" i="23"/>
  <c r="AA151" i="23"/>
  <c r="AB151" i="23" s="1"/>
  <c r="AC151" i="23"/>
  <c r="Q151" i="23"/>
  <c r="R151" i="23"/>
  <c r="I152" i="23"/>
  <c r="G153" i="23"/>
  <c r="J152" i="23"/>
  <c r="I190" i="30" l="1"/>
  <c r="J189" i="30"/>
  <c r="H151" i="23"/>
  <c r="J153" i="23"/>
  <c r="I153" i="23"/>
  <c r="G154" i="23"/>
  <c r="AA152" i="23"/>
  <c r="AB152" i="23" s="1"/>
  <c r="R152" i="23"/>
  <c r="H152" i="23" s="1"/>
  <c r="Q152" i="23"/>
  <c r="AC152" i="23"/>
  <c r="I191" i="30" l="1"/>
  <c r="J190" i="30"/>
  <c r="J154" i="23"/>
  <c r="I154" i="23"/>
  <c r="G155" i="23"/>
  <c r="AA153" i="23"/>
  <c r="AB153" i="23" s="1"/>
  <c r="AC153" i="23"/>
  <c r="R153" i="23"/>
  <c r="Q153" i="23"/>
  <c r="I192" i="30" l="1"/>
  <c r="J191" i="30"/>
  <c r="H153" i="23"/>
  <c r="J155" i="23"/>
  <c r="I155" i="23"/>
  <c r="G156" i="23"/>
  <c r="AA154" i="23"/>
  <c r="AB154" i="23" s="1"/>
  <c r="AC154" i="23"/>
  <c r="Q154" i="23"/>
  <c r="R154" i="23"/>
  <c r="I193" i="30" l="1"/>
  <c r="J192" i="30"/>
  <c r="H154" i="23"/>
  <c r="G157" i="23"/>
  <c r="I156" i="23"/>
  <c r="J156" i="23"/>
  <c r="AA155" i="23"/>
  <c r="AB155" i="23" s="1"/>
  <c r="R155" i="23"/>
  <c r="Q155" i="23"/>
  <c r="AC155" i="23"/>
  <c r="I194" i="30" l="1"/>
  <c r="J193" i="30"/>
  <c r="H155" i="23"/>
  <c r="AA156" i="23"/>
  <c r="AB156" i="23" s="1"/>
  <c r="R156" i="23"/>
  <c r="H156" i="23" s="1"/>
  <c r="AC156" i="23"/>
  <c r="Q156" i="23"/>
  <c r="I157" i="23"/>
  <c r="J157" i="23"/>
  <c r="G158" i="23"/>
  <c r="I195" i="30" l="1"/>
  <c r="J194" i="30"/>
  <c r="G159" i="23"/>
  <c r="J158" i="23"/>
  <c r="I158" i="23"/>
  <c r="AA157" i="23"/>
  <c r="AB157" i="23" s="1"/>
  <c r="R157" i="23"/>
  <c r="Q157" i="23"/>
  <c r="AC157" i="23"/>
  <c r="I196" i="30" l="1"/>
  <c r="J195" i="30"/>
  <c r="H157" i="23"/>
  <c r="AA158" i="23"/>
  <c r="AB158" i="23" s="1"/>
  <c r="AC158" i="23"/>
  <c r="R158" i="23"/>
  <c r="Q158" i="23"/>
  <c r="G160" i="23"/>
  <c r="J159" i="23"/>
  <c r="I159" i="23"/>
  <c r="I197" i="30" l="1"/>
  <c r="J196" i="30"/>
  <c r="H158" i="23"/>
  <c r="G161" i="23"/>
  <c r="J160" i="23"/>
  <c r="I160" i="23"/>
  <c r="AA159" i="23"/>
  <c r="AB159" i="23" s="1"/>
  <c r="Q159" i="23"/>
  <c r="AC159" i="23"/>
  <c r="R159" i="23"/>
  <c r="H159" i="23" s="1"/>
  <c r="I198" i="30" l="1"/>
  <c r="J197" i="30"/>
  <c r="AA160" i="23"/>
  <c r="AB160" i="23" s="1"/>
  <c r="R160" i="23"/>
  <c r="Q160" i="23"/>
  <c r="AC160" i="23"/>
  <c r="I161" i="23"/>
  <c r="J161" i="23"/>
  <c r="G162" i="23"/>
  <c r="I199" i="30" l="1"/>
  <c r="J198" i="30"/>
  <c r="H160" i="23"/>
  <c r="AA161" i="23"/>
  <c r="AB161" i="23" s="1"/>
  <c r="AC161" i="23"/>
  <c r="R161" i="23"/>
  <c r="Q161" i="23"/>
  <c r="I162" i="23"/>
  <c r="J162" i="23"/>
  <c r="G163" i="23"/>
  <c r="I200" i="30" l="1"/>
  <c r="J199" i="30"/>
  <c r="H161" i="23"/>
  <c r="J163" i="23"/>
  <c r="G164" i="23"/>
  <c r="I163" i="23"/>
  <c r="AA162" i="23"/>
  <c r="AB162" i="23" s="1"/>
  <c r="AC162" i="23"/>
  <c r="Q162" i="23"/>
  <c r="R162" i="23"/>
  <c r="I201" i="30" l="1"/>
  <c r="J200" i="30"/>
  <c r="H162" i="23"/>
  <c r="AA163" i="23"/>
  <c r="AB163" i="23" s="1"/>
  <c r="AC163" i="23"/>
  <c r="R163" i="23"/>
  <c r="Q163" i="23"/>
  <c r="G165" i="23"/>
  <c r="I164" i="23"/>
  <c r="J164" i="23"/>
  <c r="I202" i="30" l="1"/>
  <c r="J201" i="30"/>
  <c r="H163" i="23"/>
  <c r="AA164" i="23"/>
  <c r="AB164" i="23" s="1"/>
  <c r="AC164" i="23"/>
  <c r="Q164" i="23"/>
  <c r="R164" i="23"/>
  <c r="J165" i="23"/>
  <c r="I165" i="23"/>
  <c r="G166" i="23"/>
  <c r="I203" i="30" l="1"/>
  <c r="J202" i="30"/>
  <c r="H164" i="23"/>
  <c r="I166" i="23"/>
  <c r="J166" i="23"/>
  <c r="G167" i="23"/>
  <c r="AA165" i="23"/>
  <c r="AB165" i="23" s="1"/>
  <c r="R165" i="23"/>
  <c r="Q165" i="23"/>
  <c r="AC165" i="23"/>
  <c r="I204" i="30" l="1"/>
  <c r="J203" i="30"/>
  <c r="H165" i="23"/>
  <c r="G168" i="23"/>
  <c r="J167" i="23"/>
  <c r="I167" i="23"/>
  <c r="AA166" i="23"/>
  <c r="AB166" i="23" s="1"/>
  <c r="AC166" i="23"/>
  <c r="Q166" i="23"/>
  <c r="R166" i="23"/>
  <c r="I205" i="30" l="1"/>
  <c r="J204" i="30"/>
  <c r="H166" i="23"/>
  <c r="AA167" i="23"/>
  <c r="AB167" i="23" s="1"/>
  <c r="R167" i="23"/>
  <c r="Q167" i="23"/>
  <c r="AC167" i="23"/>
  <c r="J168" i="23"/>
  <c r="I168" i="23"/>
  <c r="G169" i="23"/>
  <c r="I206" i="30" l="1"/>
  <c r="J206" i="30" s="1"/>
  <c r="J205" i="30"/>
  <c r="H167" i="23"/>
  <c r="J169" i="23"/>
  <c r="I169" i="23"/>
  <c r="G170" i="23"/>
  <c r="AA168" i="23"/>
  <c r="AB168" i="23" s="1"/>
  <c r="Q168" i="23"/>
  <c r="AC168" i="23"/>
  <c r="R168" i="23"/>
  <c r="H168" i="23" l="1"/>
  <c r="I170" i="23"/>
  <c r="J170" i="23"/>
  <c r="G171" i="23"/>
  <c r="G172" i="23" s="1"/>
  <c r="AA169" i="23"/>
  <c r="AB169" i="23" s="1"/>
  <c r="AC169" i="23"/>
  <c r="R169" i="23"/>
  <c r="Q169" i="23"/>
  <c r="G173" i="23" l="1"/>
  <c r="H169" i="23"/>
  <c r="I171" i="23"/>
  <c r="I172" i="23" s="1"/>
  <c r="J171" i="23"/>
  <c r="J172" i="23" s="1"/>
  <c r="AA170" i="23"/>
  <c r="AB170" i="23" s="1"/>
  <c r="AC170" i="23"/>
  <c r="R170" i="23"/>
  <c r="Q170" i="23"/>
  <c r="AA172" i="23" l="1"/>
  <c r="AB172" i="23" s="1"/>
  <c r="R172" i="23"/>
  <c r="Q172" i="23"/>
  <c r="AC172" i="23"/>
  <c r="H170" i="23"/>
  <c r="J173" i="23"/>
  <c r="I173" i="23"/>
  <c r="G174" i="23"/>
  <c r="AA171" i="23"/>
  <c r="AB171" i="23" s="1"/>
  <c r="R171" i="23"/>
  <c r="Q171" i="23"/>
  <c r="AC171" i="23"/>
  <c r="H171" i="23" l="1"/>
  <c r="H172" i="23"/>
  <c r="AA173" i="23"/>
  <c r="AB173" i="23" s="1"/>
  <c r="Q173" i="23"/>
  <c r="AC173" i="23"/>
  <c r="R173" i="23"/>
  <c r="J174" i="23"/>
  <c r="G175" i="23"/>
  <c r="I174" i="23"/>
  <c r="H173" i="23" l="1"/>
  <c r="AA174" i="23"/>
  <c r="AB174" i="23" s="1"/>
  <c r="Q174" i="23"/>
  <c r="R174" i="23"/>
  <c r="AC174" i="23"/>
  <c r="G176" i="23"/>
  <c r="J175" i="23"/>
  <c r="I175" i="23"/>
  <c r="H174" i="23" l="1"/>
  <c r="I176" i="23"/>
  <c r="G177" i="23"/>
  <c r="J176" i="23"/>
  <c r="AA175" i="23"/>
  <c r="AB175" i="23" s="1"/>
  <c r="AC175" i="23"/>
  <c r="Q175" i="23"/>
  <c r="R175" i="23"/>
  <c r="H175" i="23" l="1"/>
  <c r="Q176" i="23"/>
  <c r="AA176" i="23"/>
  <c r="AB176" i="23" s="1"/>
  <c r="AC176" i="23"/>
  <c r="R176" i="23"/>
  <c r="G178" i="23"/>
  <c r="I177" i="23"/>
  <c r="J177" i="23"/>
  <c r="H176" i="23" l="1"/>
  <c r="AA177" i="23"/>
  <c r="AB177" i="23" s="1"/>
  <c r="Q177" i="23"/>
  <c r="AC177" i="23"/>
  <c r="R177" i="23"/>
  <c r="H177" i="23" s="1"/>
  <c r="I178" i="23"/>
  <c r="J178" i="23"/>
  <c r="G179" i="23"/>
  <c r="G180" i="23" l="1"/>
  <c r="J179" i="23"/>
  <c r="I179" i="23"/>
  <c r="AA178" i="23"/>
  <c r="AB178" i="23" s="1"/>
  <c r="Q178" i="23"/>
  <c r="AC178" i="23"/>
  <c r="R178" i="23"/>
  <c r="H178" i="23" s="1"/>
  <c r="R179" i="23" l="1"/>
  <c r="AA179" i="23"/>
  <c r="AB179" i="23" s="1"/>
  <c r="Q179" i="23"/>
  <c r="AC179" i="23"/>
  <c r="J180" i="23"/>
  <c r="I180" i="23"/>
  <c r="G181" i="23"/>
  <c r="H179" i="23" l="1"/>
  <c r="AA180" i="23"/>
  <c r="AB180" i="23" s="1"/>
  <c r="AC180" i="23"/>
  <c r="R180" i="23"/>
  <c r="Q180" i="23"/>
  <c r="I181" i="23"/>
  <c r="J181" i="23"/>
  <c r="G182" i="23"/>
  <c r="H180" i="23" l="1"/>
  <c r="I182" i="23"/>
  <c r="G183" i="23"/>
  <c r="J182" i="23"/>
  <c r="AA181" i="23"/>
  <c r="AB181" i="23" s="1"/>
  <c r="AC181" i="23"/>
  <c r="Q181" i="23"/>
  <c r="R181" i="23"/>
  <c r="H181" i="23" l="1"/>
  <c r="J183" i="23"/>
  <c r="I183" i="23"/>
  <c r="G184" i="23"/>
  <c r="AA182" i="23"/>
  <c r="AB182" i="23" s="1"/>
  <c r="Q182" i="23"/>
  <c r="R182" i="23"/>
  <c r="AC182" i="23"/>
  <c r="H182" i="23" l="1"/>
  <c r="J184" i="23"/>
  <c r="I184" i="23"/>
  <c r="G185" i="23"/>
  <c r="AA183" i="23"/>
  <c r="AB183" i="23" s="1"/>
  <c r="Q183" i="23"/>
  <c r="AC183" i="23"/>
  <c r="R183" i="23"/>
  <c r="H183" i="23" l="1"/>
  <c r="J185" i="23"/>
  <c r="I185" i="23"/>
  <c r="G186" i="23"/>
  <c r="AA184" i="23"/>
  <c r="AB184" i="23" s="1"/>
  <c r="R184" i="23"/>
  <c r="AC184" i="23"/>
  <c r="Q184" i="23"/>
  <c r="H184" i="23" l="1"/>
  <c r="J186" i="23"/>
  <c r="I186" i="23"/>
  <c r="G187" i="23"/>
  <c r="AA185" i="23"/>
  <c r="AB185" i="23" s="1"/>
  <c r="Q185" i="23"/>
  <c r="R185" i="23"/>
  <c r="H185" i="23" s="1"/>
  <c r="AC185" i="23"/>
  <c r="I187" i="23" l="1"/>
  <c r="G188" i="23"/>
  <c r="J187" i="23"/>
  <c r="AA186" i="23"/>
  <c r="AB186" i="23" s="1"/>
  <c r="AC186" i="23"/>
  <c r="Q186" i="23"/>
  <c r="R186" i="23"/>
  <c r="H186" i="23" s="1"/>
  <c r="G189" i="23" l="1"/>
  <c r="J188" i="23"/>
  <c r="I188" i="23"/>
  <c r="AA187" i="23"/>
  <c r="AB187" i="23" s="1"/>
  <c r="R187" i="23"/>
  <c r="AC187" i="23"/>
  <c r="Q187" i="23"/>
  <c r="H187" i="23" s="1"/>
  <c r="AA188" i="23" l="1"/>
  <c r="AB188" i="23" s="1"/>
  <c r="R188" i="23"/>
  <c r="Q188" i="23"/>
  <c r="AC188" i="23"/>
  <c r="J189" i="23"/>
  <c r="I189" i="23"/>
  <c r="G190" i="23"/>
  <c r="H188" i="23" l="1"/>
  <c r="AA189" i="23"/>
  <c r="AB189" i="23" s="1"/>
  <c r="Q189" i="23"/>
  <c r="AC189" i="23"/>
  <c r="R189" i="23"/>
  <c r="I190" i="23"/>
  <c r="J190" i="23"/>
  <c r="H189" i="23" l="1"/>
  <c r="AA190" i="23"/>
  <c r="AB190" i="23" s="1"/>
  <c r="Q190" i="23"/>
  <c r="R190" i="23"/>
  <c r="AC190" i="23"/>
  <c r="H190" i="23" l="1"/>
</calcChain>
</file>

<file path=xl/comments1.xml><?xml version="1.0" encoding="utf-8"?>
<comments xmlns="http://schemas.openxmlformats.org/spreadsheetml/2006/main">
  <authors>
    <author>Dustin Dyk</author>
  </authors>
  <commentList>
    <comment ref="AJ23" authorId="0" shapeId="0">
      <text>
        <r>
          <rPr>
            <b/>
            <sz val="9"/>
            <color indexed="81"/>
            <rFont val="Tahoma"/>
            <family val="2"/>
          </rPr>
          <t>Dustin Dyk:</t>
        </r>
        <r>
          <rPr>
            <sz val="9"/>
            <color indexed="81"/>
            <rFont val="Tahoma"/>
            <family val="2"/>
          </rPr>
          <t xml:space="preserve">
1, 2, or Both
</t>
        </r>
      </text>
    </comment>
    <comment ref="BI23" authorId="0" shapeId="0">
      <text>
        <r>
          <rPr>
            <b/>
            <sz val="9"/>
            <color indexed="81"/>
            <rFont val="Tahoma"/>
            <family val="2"/>
          </rPr>
          <t>Dustin Dyk:</t>
        </r>
        <r>
          <rPr>
            <sz val="9"/>
            <color indexed="81"/>
            <rFont val="Tahoma"/>
            <family val="2"/>
          </rPr>
          <t xml:space="preserve">
95% Efficiency
</t>
        </r>
      </text>
    </comment>
    <comment ref="BI24" authorId="0" shapeId="0">
      <text>
        <r>
          <rPr>
            <b/>
            <sz val="9"/>
            <color indexed="81"/>
            <rFont val="Tahoma"/>
            <family val="2"/>
          </rPr>
          <t>Dustin Dyk:</t>
        </r>
        <r>
          <rPr>
            <sz val="9"/>
            <color indexed="81"/>
            <rFont val="Tahoma"/>
            <family val="2"/>
          </rPr>
          <t xml:space="preserve">
95% Efficiency</t>
        </r>
      </text>
    </comment>
  </commentList>
</comments>
</file>

<file path=xl/comments2.xml><?xml version="1.0" encoding="utf-8"?>
<comments xmlns="http://schemas.openxmlformats.org/spreadsheetml/2006/main">
  <authors>
    <author>Dustin Dyk</author>
  </authors>
  <commentList>
    <comment ref="AJ23" authorId="0" shapeId="0">
      <text>
        <r>
          <rPr>
            <b/>
            <sz val="9"/>
            <color indexed="81"/>
            <rFont val="Tahoma"/>
            <family val="2"/>
          </rPr>
          <t>Dustin Dyk:</t>
        </r>
        <r>
          <rPr>
            <sz val="9"/>
            <color indexed="81"/>
            <rFont val="Tahoma"/>
            <family val="2"/>
          </rPr>
          <t xml:space="preserve">
1, 2, or Both
</t>
        </r>
      </text>
    </comment>
    <comment ref="BI23" authorId="0" shapeId="0">
      <text>
        <r>
          <rPr>
            <b/>
            <sz val="9"/>
            <color indexed="81"/>
            <rFont val="Tahoma"/>
            <family val="2"/>
          </rPr>
          <t>Dustin Dyk:</t>
        </r>
        <r>
          <rPr>
            <sz val="9"/>
            <color indexed="81"/>
            <rFont val="Tahoma"/>
            <family val="2"/>
          </rPr>
          <t xml:space="preserve">
95% Efficiency
</t>
        </r>
      </text>
    </comment>
    <comment ref="BI24" authorId="0" shapeId="0">
      <text>
        <r>
          <rPr>
            <b/>
            <sz val="9"/>
            <color indexed="81"/>
            <rFont val="Tahoma"/>
            <family val="2"/>
          </rPr>
          <t>Dustin Dyk:</t>
        </r>
        <r>
          <rPr>
            <sz val="9"/>
            <color indexed="81"/>
            <rFont val="Tahoma"/>
            <family val="2"/>
          </rPr>
          <t xml:space="preserve">
95% Efficiency</t>
        </r>
      </text>
    </comment>
  </commentList>
</comments>
</file>

<file path=xl/comments3.xml><?xml version="1.0" encoding="utf-8"?>
<comments xmlns="http://schemas.openxmlformats.org/spreadsheetml/2006/main">
  <authors>
    <author>Dustin Dyk</author>
  </authors>
  <commentList>
    <comment ref="AJ23" authorId="0" shapeId="0">
      <text>
        <r>
          <rPr>
            <b/>
            <sz val="9"/>
            <color indexed="81"/>
            <rFont val="Tahoma"/>
            <family val="2"/>
          </rPr>
          <t>Dustin Dyk:</t>
        </r>
        <r>
          <rPr>
            <sz val="9"/>
            <color indexed="81"/>
            <rFont val="Tahoma"/>
            <family val="2"/>
          </rPr>
          <t xml:space="preserve">
1, 2, or Both
</t>
        </r>
      </text>
    </comment>
    <comment ref="BI23" authorId="0" shapeId="0">
      <text>
        <r>
          <rPr>
            <b/>
            <sz val="9"/>
            <color indexed="81"/>
            <rFont val="Tahoma"/>
            <family val="2"/>
          </rPr>
          <t>Dustin Dyk:</t>
        </r>
        <r>
          <rPr>
            <sz val="9"/>
            <color indexed="81"/>
            <rFont val="Tahoma"/>
            <family val="2"/>
          </rPr>
          <t xml:space="preserve">
95% Efficiency
</t>
        </r>
      </text>
    </comment>
    <comment ref="BI24" authorId="0" shapeId="0">
      <text>
        <r>
          <rPr>
            <b/>
            <sz val="9"/>
            <color indexed="81"/>
            <rFont val="Tahoma"/>
            <family val="2"/>
          </rPr>
          <t>Dustin Dyk:</t>
        </r>
        <r>
          <rPr>
            <sz val="9"/>
            <color indexed="81"/>
            <rFont val="Tahoma"/>
            <family val="2"/>
          </rPr>
          <t xml:space="preserve">
95% Efficiency</t>
        </r>
      </text>
    </comment>
  </commentList>
</comments>
</file>

<file path=xl/sharedStrings.xml><?xml version="1.0" encoding="utf-8"?>
<sst xmlns="http://schemas.openxmlformats.org/spreadsheetml/2006/main" count="1245" uniqueCount="477">
  <si>
    <t>Date</t>
  </si>
  <si>
    <t>State</t>
  </si>
  <si>
    <t>County</t>
  </si>
  <si>
    <t>Field</t>
  </si>
  <si>
    <t>Wattenberg</t>
  </si>
  <si>
    <t>Formation Objective</t>
  </si>
  <si>
    <t>Well Name</t>
  </si>
  <si>
    <t>API Number</t>
  </si>
  <si>
    <t>AFE Number</t>
  </si>
  <si>
    <t>GL</t>
  </si>
  <si>
    <t>KB</t>
  </si>
  <si>
    <t>Spud Date</t>
  </si>
  <si>
    <t>Depth</t>
  </si>
  <si>
    <t>24 hr Footage</t>
  </si>
  <si>
    <t>Current Formation</t>
  </si>
  <si>
    <t>Present Operation</t>
  </si>
  <si>
    <t>Move in Date</t>
  </si>
  <si>
    <t>Days</t>
  </si>
  <si>
    <t>of</t>
  </si>
  <si>
    <t>Contractor and Rig</t>
  </si>
  <si>
    <t>24 hr Spud</t>
  </si>
  <si>
    <t>24 hr CSG &amp; CMT</t>
  </si>
  <si>
    <t>24 hr BOP Test</t>
  </si>
  <si>
    <t>Notifications</t>
  </si>
  <si>
    <t>Mud Report</t>
  </si>
  <si>
    <t>Sample Time</t>
  </si>
  <si>
    <t>MW</t>
  </si>
  <si>
    <t>FV</t>
  </si>
  <si>
    <t>PV</t>
  </si>
  <si>
    <t>/</t>
  </si>
  <si>
    <t>YP</t>
  </si>
  <si>
    <t>Gels</t>
  </si>
  <si>
    <t>Filtrate (API) cc/30min</t>
  </si>
  <si>
    <t>Filtrate (HTHP) cc/30min</t>
  </si>
  <si>
    <t>Filter Cake 32nds</t>
  </si>
  <si>
    <t>% Solids</t>
  </si>
  <si>
    <t>% Oil</t>
  </si>
  <si>
    <t>LGS %</t>
  </si>
  <si>
    <t>HGS %</t>
  </si>
  <si>
    <t>O/W Ratio</t>
  </si>
  <si>
    <t>Lime</t>
  </si>
  <si>
    <t>Mud Materials &amp; Quantities Added In Last 24 Hours:</t>
  </si>
  <si>
    <t>SPR #1</t>
  </si>
  <si>
    <t>SPR #2</t>
  </si>
  <si>
    <t>SPM @</t>
  </si>
  <si>
    <t>Bit No</t>
  </si>
  <si>
    <t>Size</t>
  </si>
  <si>
    <t>Manufacturer</t>
  </si>
  <si>
    <t>Type</t>
  </si>
  <si>
    <t>Serial No.</t>
  </si>
  <si>
    <t>Jets</t>
  </si>
  <si>
    <t>R</t>
  </si>
  <si>
    <t>O</t>
  </si>
  <si>
    <t>G</t>
  </si>
  <si>
    <t>B</t>
  </si>
  <si>
    <t>L</t>
  </si>
  <si>
    <t>D</t>
  </si>
  <si>
    <t>I</t>
  </si>
  <si>
    <t>SPM</t>
  </si>
  <si>
    <t>#1</t>
  </si>
  <si>
    <t>#2</t>
  </si>
  <si>
    <t>Pump Data</t>
  </si>
  <si>
    <t>LINER</t>
  </si>
  <si>
    <t>STROKE</t>
  </si>
  <si>
    <t>Diff PSI</t>
  </si>
  <si>
    <t>On BTM SPP, psi</t>
  </si>
  <si>
    <t>Off BTM SPP, psi</t>
  </si>
  <si>
    <t>HHP @ Bit</t>
  </si>
  <si>
    <t>GPM</t>
  </si>
  <si>
    <t>BPM</t>
  </si>
  <si>
    <t>SPR Depth:</t>
  </si>
  <si>
    <t>AV</t>
  </si>
  <si>
    <t>Motor RPM</t>
  </si>
  <si>
    <t>Total Bit Speed</t>
  </si>
  <si>
    <t>WOB</t>
  </si>
  <si>
    <t>Torque</t>
  </si>
  <si>
    <t>BHA</t>
  </si>
  <si>
    <t>Component</t>
  </si>
  <si>
    <t>O.D.</t>
  </si>
  <si>
    <t>I.D.</t>
  </si>
  <si>
    <t>Length</t>
  </si>
  <si>
    <t>MD</t>
  </si>
  <si>
    <t>INC</t>
  </si>
  <si>
    <t>AZI</t>
  </si>
  <si>
    <t>TVD</t>
  </si>
  <si>
    <t>N+/S-</t>
  </si>
  <si>
    <t>E+/W-</t>
  </si>
  <si>
    <t>DLS</t>
  </si>
  <si>
    <t>Surveys</t>
  </si>
  <si>
    <t>Geology</t>
  </si>
  <si>
    <t>Formation</t>
  </si>
  <si>
    <t>Legals</t>
  </si>
  <si>
    <t>BTMS Up time</t>
  </si>
  <si>
    <t>Conn Gas</t>
  </si>
  <si>
    <t>BG Gas</t>
  </si>
  <si>
    <t>Trip Gas</t>
  </si>
  <si>
    <t>Gas Data</t>
  </si>
  <si>
    <t>Motor Information</t>
  </si>
  <si>
    <t>In</t>
  </si>
  <si>
    <t>Out</t>
  </si>
  <si>
    <t>P/U</t>
  </si>
  <si>
    <t>S/O</t>
  </si>
  <si>
    <t>Total Flow, GPM</t>
  </si>
  <si>
    <t>Components and Well Details</t>
  </si>
  <si>
    <t>Total</t>
  </si>
  <si>
    <t>From</t>
  </si>
  <si>
    <t>To</t>
  </si>
  <si>
    <t>Hours</t>
  </si>
  <si>
    <t>Operations in Sequence</t>
  </si>
  <si>
    <t>Accumulator</t>
  </si>
  <si>
    <t>Manifold</t>
  </si>
  <si>
    <t>Annular</t>
  </si>
  <si>
    <t>RPM</t>
  </si>
  <si>
    <t>Geologic Target</t>
  </si>
  <si>
    <t xml:space="preserve">MD AT </t>
  </si>
  <si>
    <t>Shaker Screens</t>
  </si>
  <si>
    <t>Last Casing Size</t>
  </si>
  <si>
    <t>Casing Size and Grade</t>
  </si>
  <si>
    <t>Shoe Depth</t>
  </si>
  <si>
    <t>24 hr</t>
  </si>
  <si>
    <t>Left</t>
  </si>
  <si>
    <t>Fuel, gal</t>
  </si>
  <si>
    <t>Daily Mud Cost</t>
  </si>
  <si>
    <t>Daily Total Cost</t>
  </si>
  <si>
    <t>Cumm Cost to Date</t>
  </si>
  <si>
    <t>Co Man</t>
  </si>
  <si>
    <t>Footage/ROP</t>
  </si>
  <si>
    <t>Serial No / Hours</t>
  </si>
  <si>
    <t>-</t>
  </si>
  <si>
    <t>Lb - stg - RPG</t>
  </si>
  <si>
    <t>AKO</t>
  </si>
  <si>
    <t>Rock-it/Occsilator Settings:</t>
  </si>
  <si>
    <t>COST TO DATE</t>
  </si>
  <si>
    <t>DAILY TOTALS</t>
  </si>
  <si>
    <t>TOTAL TANGIBLES</t>
  </si>
  <si>
    <t>TOTAL INTANGIBLES</t>
  </si>
  <si>
    <t>COST THIS AFE</t>
  </si>
  <si>
    <t>CODES</t>
  </si>
  <si>
    <t>AFE</t>
  </si>
  <si>
    <t>CUMULATIVE</t>
  </si>
  <si>
    <t>DATES:</t>
  </si>
  <si>
    <t>Legal / Title</t>
  </si>
  <si>
    <t>Surface Damages</t>
  </si>
  <si>
    <t>Surveys / Permits</t>
  </si>
  <si>
    <t>Drilling Contract</t>
  </si>
  <si>
    <t>Trucking / Transportation</t>
  </si>
  <si>
    <t>Cement / Cementing Services</t>
  </si>
  <si>
    <t>Disposal Services</t>
  </si>
  <si>
    <t>Directional Equip &amp; Services</t>
  </si>
  <si>
    <t>Coring &amp; Analysis</t>
  </si>
  <si>
    <t>Drill Stem Test</t>
  </si>
  <si>
    <t>Casing Crew</t>
  </si>
  <si>
    <t>Drill Bits</t>
  </si>
  <si>
    <t>Insurance</t>
  </si>
  <si>
    <t>Mud Logging</t>
  </si>
  <si>
    <t>Miscellaneous</t>
  </si>
  <si>
    <t>Drilling Overhead</t>
  </si>
  <si>
    <t>Plug &amp; Abandon</t>
  </si>
  <si>
    <t>Conductor Casing</t>
  </si>
  <si>
    <t>Surface Casing</t>
  </si>
  <si>
    <t>Intermediate Casing</t>
  </si>
  <si>
    <t>Casinghead / Valves / Fittings</t>
  </si>
  <si>
    <t>Casing Equipment / Hardware</t>
  </si>
  <si>
    <t>Production Casing / Liner</t>
  </si>
  <si>
    <t>Wellhead / Valves / Fittings</t>
  </si>
  <si>
    <t>Liner Hanger / Packer Assembly</t>
  </si>
  <si>
    <t>Company</t>
  </si>
  <si>
    <t>N/-S TAR FT.</t>
  </si>
  <si>
    <t>Target Deg #1</t>
  </si>
  <si>
    <t>Target Deg #4</t>
  </si>
  <si>
    <t>E/-W TAR FT.</t>
  </si>
  <si>
    <t>Planned Direction</t>
  </si>
  <si>
    <t>N/-S SURF FT.</t>
  </si>
  <si>
    <t>Target Deg #2</t>
  </si>
  <si>
    <t>Tgt. Coor.</t>
  </si>
  <si>
    <t>E/-W SURF FT.</t>
  </si>
  <si>
    <t>Target Deg #3</t>
  </si>
  <si>
    <t>Magnetic Declination</t>
  </si>
  <si>
    <t>No.</t>
  </si>
  <si>
    <t>C.L.</t>
  </si>
  <si>
    <t>T.V.D.</t>
  </si>
  <si>
    <t>V.S.</t>
  </si>
  <si>
    <t>N(+)/S(-)</t>
  </si>
  <si>
    <t>E(+)/W(-)</t>
  </si>
  <si>
    <t>BUILD</t>
  </si>
  <si>
    <t>DL</t>
  </si>
  <si>
    <t>RF?</t>
  </si>
  <si>
    <t>RF</t>
  </si>
  <si>
    <t>CLOSURE</t>
  </si>
  <si>
    <t>AZIMUTH</t>
  </si>
  <si>
    <t>RATE</t>
  </si>
  <si>
    <t>DIFF</t>
  </si>
  <si>
    <t>DISTANCE</t>
  </si>
  <si>
    <t>NEEDED</t>
  </si>
  <si>
    <t>BETWEEN</t>
  </si>
  <si>
    <t>FROM</t>
  </si>
  <si>
    <t>PER</t>
  </si>
  <si>
    <t>SURFACE</t>
  </si>
  <si>
    <t>100'</t>
  </si>
  <si>
    <t xml:space="preserve">&amp; </t>
  </si>
  <si>
    <t>LOCATION</t>
  </si>
  <si>
    <t>N/S</t>
  </si>
  <si>
    <t>T. BRG</t>
  </si>
  <si>
    <t>E/W</t>
  </si>
  <si>
    <t>TOOL</t>
  </si>
  <si>
    <t>TAR #1</t>
  </si>
  <si>
    <t>TAR #2</t>
  </si>
  <si>
    <t>TAR #3</t>
  </si>
  <si>
    <t>TAR #4</t>
  </si>
  <si>
    <t>DEGREES</t>
  </si>
  <si>
    <t>FEET</t>
  </si>
  <si>
    <t>VS</t>
  </si>
  <si>
    <t>Rotating Wt</t>
  </si>
  <si>
    <t>Cumm Mud Cost</t>
  </si>
  <si>
    <t>Depth In</t>
  </si>
  <si>
    <t>Depth out</t>
  </si>
  <si>
    <t>Footage</t>
  </si>
  <si>
    <t>Bit Hrs</t>
  </si>
  <si>
    <t>ROP</t>
  </si>
  <si>
    <t>Well Name:</t>
  </si>
  <si>
    <t>TD RPM</t>
  </si>
  <si>
    <t>Which Pump</t>
  </si>
  <si>
    <t>Hrs Run</t>
  </si>
  <si>
    <t>Ttl Length</t>
  </si>
  <si>
    <t>Colorado</t>
  </si>
  <si>
    <t>Weld</t>
  </si>
  <si>
    <t>H&amp;P 319</t>
  </si>
  <si>
    <t>Both</t>
  </si>
  <si>
    <t>Rig Mobil/Demobil</t>
  </si>
  <si>
    <t>Inspection/Testing</t>
  </si>
  <si>
    <t>Equipment Rental (Downhole)</t>
  </si>
  <si>
    <t>Open Hole Logs/Wireline</t>
  </si>
  <si>
    <t>Solids Controls</t>
  </si>
  <si>
    <t>Fuel/Power/Electricity</t>
  </si>
  <si>
    <t>Welding</t>
  </si>
  <si>
    <t>Equipment Rentals (Surface)</t>
  </si>
  <si>
    <t>Camps/Location Rentals</t>
  </si>
  <si>
    <t>Valves/Fittings/Tools</t>
  </si>
  <si>
    <t>Labor/Clean and Drift</t>
  </si>
  <si>
    <t>Well Control/Rotating Head</t>
  </si>
  <si>
    <t>Water</t>
  </si>
  <si>
    <t>Environmental/Health/Safety</t>
  </si>
  <si>
    <t>Bonus-Safety/Bottom Hole</t>
  </si>
  <si>
    <t>Item</t>
  </si>
  <si>
    <t>Daily Amount</t>
  </si>
  <si>
    <t>No of units</t>
  </si>
  <si>
    <t>4" Pump</t>
  </si>
  <si>
    <t>Total Rentals</t>
  </si>
  <si>
    <t>Camps</t>
  </si>
  <si>
    <t>Living Quarters</t>
  </si>
  <si>
    <t>Co-Man Quarters</t>
  </si>
  <si>
    <t>Command Center</t>
  </si>
  <si>
    <t>Potable Water Tanks</t>
  </si>
  <si>
    <t>Waste Tanks</t>
  </si>
  <si>
    <t>Electrical</t>
  </si>
  <si>
    <t>Flare</t>
  </si>
  <si>
    <t>Rotating Head</t>
  </si>
  <si>
    <t>Weatherford</t>
  </si>
  <si>
    <t>Solids Control</t>
  </si>
  <si>
    <t>Centerfuge/Dewatering</t>
  </si>
  <si>
    <t>BOS</t>
  </si>
  <si>
    <t>9 5/8" 36# J-55</t>
  </si>
  <si>
    <t>7" 26# P110</t>
  </si>
  <si>
    <t>4.5" 13.5# XP</t>
  </si>
  <si>
    <t>4.5" 13.5# BTC</t>
  </si>
  <si>
    <t>Enter Items in red, everything in black will calculate itself</t>
  </si>
  <si>
    <t>EXTRACTION CASING &amp;RUN SHEET</t>
  </si>
  <si>
    <t>Well:</t>
  </si>
  <si>
    <t>DATE:</t>
  </si>
  <si>
    <t>SIZE</t>
  </si>
  <si>
    <t>GRADE</t>
  </si>
  <si>
    <t xml:space="preserve">TYPE </t>
  </si>
  <si>
    <t>WT #</t>
  </si>
  <si>
    <t>Csg I.D.</t>
  </si>
  <si>
    <t>RIG:</t>
  </si>
  <si>
    <t>P-110</t>
  </si>
  <si>
    <t>LT&amp;C</t>
  </si>
  <si>
    <t>Fill in weight and I.D. for all</t>
  </si>
  <si>
    <t>sections of pipe in string</t>
  </si>
  <si>
    <t>Order Sections from Lightest to Heaviest</t>
  </si>
  <si>
    <t>Block Wt.</t>
  </si>
  <si>
    <t>TD</t>
  </si>
  <si>
    <t>Hole Size</t>
  </si>
  <si>
    <t>Mud Wt.</t>
  </si>
  <si>
    <t>BPF</t>
  </si>
  <si>
    <t>RUN #</t>
  </si>
  <si>
    <t>Grade</t>
  </si>
  <si>
    <t>Weight</t>
  </si>
  <si>
    <t>PIPE LENGTH</t>
  </si>
  <si>
    <t>CAP</t>
  </si>
  <si>
    <t>DISP</t>
  </si>
  <si>
    <t>Buoyed Wt.</t>
  </si>
  <si>
    <t>Indicator Wt</t>
  </si>
  <si>
    <t>Cent</t>
  </si>
  <si>
    <t>Shoe</t>
  </si>
  <si>
    <t>S-OFF</t>
  </si>
  <si>
    <t>Flt Collar</t>
  </si>
  <si>
    <t>Pup</t>
  </si>
  <si>
    <t>Hangar</t>
  </si>
  <si>
    <t>Landing Jt.</t>
  </si>
  <si>
    <t>EXTRACTION CASING &amp; RUN SHEET</t>
  </si>
  <si>
    <t>J-55</t>
  </si>
  <si>
    <t>LTC</t>
  </si>
  <si>
    <t>TOTAL</t>
  </si>
  <si>
    <t>X,SR</t>
  </si>
  <si>
    <t>Float</t>
  </si>
  <si>
    <t>WELL</t>
  </si>
  <si>
    <t>HEAD</t>
  </si>
  <si>
    <t>LANDING</t>
  </si>
  <si>
    <t>JOINT</t>
  </si>
  <si>
    <t>Tie In</t>
  </si>
  <si>
    <t>DRILLING BIT RECORD</t>
  </si>
  <si>
    <t>Operator:</t>
  </si>
  <si>
    <t>Pump #1:</t>
  </si>
  <si>
    <t>DG 1600</t>
  </si>
  <si>
    <t>Liners:</t>
  </si>
  <si>
    <t>6.5</t>
  </si>
  <si>
    <t>Stroke:</t>
  </si>
  <si>
    <t>Max SPP:</t>
  </si>
  <si>
    <t>psi</t>
  </si>
  <si>
    <t>Rig:</t>
  </si>
  <si>
    <t>Pump #2:</t>
  </si>
  <si>
    <t>Spud Date:</t>
  </si>
  <si>
    <t>Bit Info</t>
  </si>
  <si>
    <t>Motor Info</t>
  </si>
  <si>
    <t>Run Info</t>
  </si>
  <si>
    <t>Mud Info</t>
  </si>
  <si>
    <t>IADC Dull Code</t>
  </si>
  <si>
    <t>Bit</t>
  </si>
  <si>
    <t>Mfg.</t>
  </si>
  <si>
    <t>SN</t>
  </si>
  <si>
    <t>TFA</t>
  </si>
  <si>
    <t>Bit Loss (psi)</t>
  </si>
  <si>
    <t>H.S.I</t>
  </si>
  <si>
    <t>Lb.</t>
  </si>
  <si>
    <t>Stg.</t>
  </si>
  <si>
    <t>RPG</t>
  </si>
  <si>
    <t>Bend</t>
  </si>
  <si>
    <t>Fit</t>
  </si>
  <si>
    <t>Depth Out</t>
  </si>
  <si>
    <t>IADC</t>
  </si>
  <si>
    <t>Dist.</t>
  </si>
  <si>
    <t>Acc IADC Hrs</t>
  </si>
  <si>
    <t>Min WOB Max</t>
  </si>
  <si>
    <t>Min DIFF Max</t>
  </si>
  <si>
    <t>Min GPM Max</t>
  </si>
  <si>
    <t>SPP</t>
  </si>
  <si>
    <t>Top Dr. RPM Motor</t>
  </si>
  <si>
    <t xml:space="preserve">Visc </t>
  </si>
  <si>
    <t>WL</t>
  </si>
  <si>
    <t>DC</t>
  </si>
  <si>
    <t>LOC</t>
  </si>
  <si>
    <t>B/S</t>
  </si>
  <si>
    <t>Gage</t>
  </si>
  <si>
    <t>ODC</t>
  </si>
  <si>
    <t>RP</t>
  </si>
  <si>
    <t>T / L</t>
  </si>
  <si>
    <t>Hrs</t>
  </si>
  <si>
    <t>LGS</t>
  </si>
  <si>
    <t>Xtreme 7</t>
  </si>
  <si>
    <t>Target TVD #1</t>
  </si>
  <si>
    <t>Target TVD #2</t>
  </si>
  <si>
    <t>Target TVD #3</t>
  </si>
  <si>
    <t>Target TVD #4</t>
  </si>
  <si>
    <t>Inc.</t>
  </si>
  <si>
    <t>Azm.</t>
  </si>
  <si>
    <t>Build</t>
  </si>
  <si>
    <t>Walk</t>
  </si>
  <si>
    <t>Planned View Targets</t>
  </si>
  <si>
    <t>T.V.D</t>
  </si>
  <si>
    <t>INSTRUCTIONS</t>
  </si>
  <si>
    <t>+30</t>
  </si>
  <si>
    <t>-30</t>
  </si>
  <si>
    <t>SHL</t>
  </si>
  <si>
    <t>LD PT</t>
  </si>
  <si>
    <r>
      <rPr>
        <b/>
        <sz val="11"/>
        <rFont val="Calibri"/>
        <family val="2"/>
        <scheme val="minor"/>
      </rPr>
      <t>1.</t>
    </r>
    <r>
      <rPr>
        <sz val="11"/>
        <rFont val="Calibri"/>
        <family val="2"/>
        <scheme val="minor"/>
      </rPr>
      <t xml:space="preserve"> The </t>
    </r>
    <r>
      <rPr>
        <b/>
        <sz val="11"/>
        <rFont val="Calibri"/>
        <family val="2"/>
        <scheme val="minor"/>
      </rPr>
      <t>Create Planned View</t>
    </r>
    <r>
      <rPr>
        <sz val="11"/>
        <rFont val="Calibri"/>
        <family val="2"/>
        <scheme val="minor"/>
      </rPr>
      <t xml:space="preserve"> buttons can only be used once. If you want to change any well targets, delete the tab you want to change (that is, the Top View or Curve View tab), update the targets, then click button again. If the button is accidentally selected again, press 'End' and delete the chart that will be generated on the screen. </t>
    </r>
  </si>
  <si>
    <t>KOP 1</t>
  </si>
  <si>
    <t>KOP 2</t>
  </si>
  <si>
    <t>The updated DDR can now automatically import your bit info from this sheet. On the DDR, type in the bit numbers you want displayed in the first column, then select "Get Bit Info" on the top of the sheet.</t>
  </si>
  <si>
    <t>2.0 INSTRUCTIONS</t>
  </si>
  <si>
    <r>
      <rPr>
        <b/>
        <sz val="11"/>
        <rFont val="Calibri"/>
        <family val="2"/>
        <scheme val="minor"/>
      </rPr>
      <t xml:space="preserve">2. </t>
    </r>
    <r>
      <rPr>
        <sz val="11"/>
        <rFont val="Calibri"/>
        <family val="2"/>
        <scheme val="minor"/>
      </rPr>
      <t xml:space="preserve">The </t>
    </r>
    <r>
      <rPr>
        <b/>
        <sz val="11"/>
        <rFont val="Calibri"/>
        <family val="2"/>
        <scheme val="minor"/>
      </rPr>
      <t xml:space="preserve">Create Drilled View </t>
    </r>
    <r>
      <rPr>
        <sz val="11"/>
        <rFont val="Calibri"/>
        <family val="2"/>
        <scheme val="minor"/>
      </rPr>
      <t>buttons only plot data that has an associated date in the Survey on the left (i.e. if there is any other value in column 1 besides a 0 or blank, a value will be plotted). There is no need to delete the tab when you want to update any of the drilled views (this is different than the planned views). Simply select the button again.</t>
    </r>
  </si>
  <si>
    <t>Location / Roads / Reclamation</t>
  </si>
  <si>
    <t>Contract Labor/ Roustabout</t>
  </si>
  <si>
    <t>Supervision - Foreman</t>
  </si>
  <si>
    <t>Fishing Tools &amp; Services</t>
  </si>
  <si>
    <t>Supervision - Engineer/ Geologic</t>
  </si>
  <si>
    <t xml:space="preserve">Seismic </t>
  </si>
  <si>
    <t>Non-Operated</t>
  </si>
  <si>
    <t>DDR V2.2</t>
  </si>
  <si>
    <t>Extraction Oil &amp; Gas, LLC</t>
  </si>
  <si>
    <t>Mud / Chemicals / Mud Water</t>
  </si>
  <si>
    <t>Centrifuge</t>
  </si>
  <si>
    <t>400 bbl upright</t>
  </si>
  <si>
    <t>State line</t>
  </si>
  <si>
    <t>Case</t>
  </si>
  <si>
    <t>United</t>
  </si>
  <si>
    <t>Black Diamond</t>
  </si>
  <si>
    <t>Larch Ind</t>
  </si>
  <si>
    <t>spitfire</t>
  </si>
  <si>
    <t>Pason</t>
  </si>
  <si>
    <t>pason</t>
  </si>
  <si>
    <t>Communications</t>
  </si>
  <si>
    <t>Drillcom</t>
  </si>
  <si>
    <t xml:space="preserve"> All Around</t>
  </si>
  <si>
    <t>Pipe rams</t>
  </si>
  <si>
    <t>victory</t>
  </si>
  <si>
    <t>Niobrara</t>
  </si>
  <si>
    <t>DT Martinez 2-5-6</t>
  </si>
  <si>
    <t>05-123-41037-00</t>
  </si>
  <si>
    <t>14-829</t>
  </si>
  <si>
    <t>Savanna 802</t>
  </si>
  <si>
    <t>NWNE S5 T5N R65W</t>
  </si>
  <si>
    <t>SKID RIG TO DT 2-5-6</t>
  </si>
  <si>
    <t>RIG UP- CALAMARY LINE, SKATE, MUD LINE, CELLAR PUMP</t>
  </si>
  <si>
    <t>2 OUT JTS</t>
  </si>
  <si>
    <t>Reed</t>
  </si>
  <si>
    <t>TFH519M</t>
  </si>
  <si>
    <t>A209365</t>
  </si>
  <si>
    <t>SLIP &amp; CUT 60'</t>
  </si>
  <si>
    <t>PREP FLOOR TO PU BHA FOR SURFACE</t>
  </si>
  <si>
    <t>Surface</t>
  </si>
  <si>
    <t>MAKE UP BHA, DRILL FROM 74' to 450'</t>
  </si>
  <si>
    <t>RIR REPAIR - E-STOP KEPT TRIPPING WHILE MOVING BLOCKS</t>
  </si>
  <si>
    <t>*RECEIVED 3001 GAL FUEL</t>
  </si>
  <si>
    <t>CIRC TO POOH</t>
  </si>
  <si>
    <t xml:space="preserve">BIT  </t>
  </si>
  <si>
    <t xml:space="preserve">MOTOR  </t>
  </si>
  <si>
    <t>NMPC</t>
  </si>
  <si>
    <t>UPA MWD</t>
  </si>
  <si>
    <t>NMDC</t>
  </si>
  <si>
    <t>5'' HWDP</t>
  </si>
  <si>
    <t>XO SUB</t>
  </si>
  <si>
    <t>8.09</t>
  </si>
  <si>
    <t>D164248</t>
  </si>
  <si>
    <t>BAKER</t>
  </si>
  <si>
    <t>PATCH / TORRES</t>
  </si>
  <si>
    <t>DRILL F/1000' T/1065'</t>
  </si>
  <si>
    <t>CIRCULATE VIS SWEEP AROUND</t>
  </si>
  <si>
    <t>WIPER TRIP TO SURFACE AND BACK TO BOTTOM</t>
  </si>
  <si>
    <t>CIRCULATE SWEEPS AROUND</t>
  </si>
  <si>
    <t>TRIP OUT OF THE HOLE TO RUN CASING</t>
  </si>
  <si>
    <t>RUN 9 5/8'' CASING</t>
  </si>
  <si>
    <t>CIRCULATE / RIG UP CEMENTERS</t>
  </si>
  <si>
    <t>RIG DOWN CEMENT CREW</t>
  </si>
  <si>
    <t>PULL BOLT OUT OF LANDING JOINT / INSTALL SET BOLT / NIPPLE UP BOP</t>
  </si>
  <si>
    <t>Pump-40 bbls FW/ Cmt 134 bbls (662 sx 15.8# 1.17 Y) / drop plug / Displace W/77bbls FW / 600/1150 bump plug / open floats .5 bbls back / 37 bbls T/surface</t>
  </si>
  <si>
    <t>DRILL SURFACE FROM 450' TO 1000'</t>
  </si>
  <si>
    <t>*RECEIVED 1500 GAL FUEL</t>
  </si>
  <si>
    <t>4.5'' HWDP</t>
  </si>
  <si>
    <t>6.79</t>
  </si>
  <si>
    <t>TEST BOP - PIPE RAMS, BLIND RAMS, CHOKE MANIFOLD, UPPER &amp; LOWER KELLY VALVES, MUD LINES, PUMPS, STAND PIPE, KILL LINE VALVES, CHOKE</t>
  </si>
  <si>
    <t>LINE VALVES, TIW &amp; DART VALVES ALL 250 PSI FOR 5 MINUTES &amp; 5000 PSI FOR 10 MINUTES. TEST ANNULAR TO 2500 FOR 10 MINUTES. CASING TEST</t>
  </si>
  <si>
    <t>1500 PSI FOR 5 MINUTES</t>
  </si>
  <si>
    <t>PREP FLOOR FOR BHA</t>
  </si>
  <si>
    <t>PU MOTOR, MAKE UP BIT, SCRIBE, MAKE UP REST OF BHA</t>
  </si>
  <si>
    <t>TIH TO DRILL OUT SHOE TRACK</t>
  </si>
  <si>
    <t>TIH TO DRILL OUT</t>
  </si>
  <si>
    <t>SMITH</t>
  </si>
  <si>
    <t>SDI513</t>
  </si>
  <si>
    <t>JJ5121</t>
  </si>
  <si>
    <t>5/6</t>
  </si>
  <si>
    <t>56</t>
  </si>
  <si>
    <t>DRILL OUT SHOE TRACK (FLOAT 1002' )  (SHOE 1046')</t>
  </si>
  <si>
    <t>TRIP IN TO DRILL SHOE TRACK</t>
  </si>
  <si>
    <t>PULL TRIP NIPPLE /  INSTALL ROT RUBBER</t>
  </si>
  <si>
    <t>DRILL F/1065' T/3887'</t>
  </si>
  <si>
    <t>RIG SERVICE / GREASE TOP DRIVE / BLOCKS / CROWN</t>
  </si>
  <si>
    <t>Super choke</t>
  </si>
  <si>
    <t>Mathena</t>
  </si>
  <si>
    <t>Tall Pine</t>
  </si>
  <si>
    <t>DRILLING CURVE</t>
  </si>
  <si>
    <t>BICARB=4  WALNUT=6   BAR=160   DRISPAC=4   ALCOMER 507=4  GEL=45</t>
  </si>
  <si>
    <t>ADV PHALT=15   CAUSTIC=2</t>
  </si>
  <si>
    <t>RIG SERVICE  / GREASE PUMPS AND DRAW WORKS</t>
  </si>
  <si>
    <t>DRILL F/6476' T/7240'</t>
  </si>
  <si>
    <t>DRILL F/3887' T/6476'</t>
  </si>
  <si>
    <t>KOP=6890'</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</si>
</sst>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m/d/yy;@"/>
    <numFmt numFmtId="165" formatCode="0.0"/>
    <numFmt numFmtId="166" formatCode="h:mm;@"/>
    <numFmt numFmtId="167" formatCode="&quot;$&quot;#,##0"/>
    <numFmt numFmtId="168" formatCode="ddd"/>
    <numFmt numFmtId="169" formatCode="&quot;$&quot;#,##0\ ;\(&quot;$&quot;#,##0\)"/>
    <numFmt numFmtId="170" formatCode="dd\-mmm\-yy"/>
    <numFmt numFmtId="171" formatCode="_(&quot;$&quot;* #,##0.0_);_(&quot;$&quot;* \(#,##0.0\);_(&quot;$&quot;* &quot;-&quot;_);_(@_)"/>
    <numFmt numFmtId="172" formatCode="&quot;$&quot;#.;\(&quot;$&quot;#,\)"/>
    <numFmt numFmtId="173" formatCode="#,##0.000;[Red]\(#,##0.000\)"/>
    <numFmt numFmtId="174" formatCode="&quot;$&quot;#,##0.00_);\(&quot;$&quot;#.##0\)"/>
    <numFmt numFmtId="175" formatCode="_-* #,##0\ _D_M_-;\-* #,##0\ _D_M_-;_-* &quot;-&quot;\ _D_M_-;_-@_-"/>
    <numFmt numFmtId="176" formatCode="_-* #,##0.00\ _D_M_-;\-* #,##0.00\ _D_M_-;_-* &quot;-&quot;??\ _D_M_-;_-@_-"/>
    <numFmt numFmtId="177" formatCode="#,##0.00\ &quot;Pts&quot;;\-#,##0.00\ &quot;Pts&quot;"/>
    <numFmt numFmtId="178" formatCode="0.000"/>
    <numFmt numFmtId="179" formatCode="m/d/yy"/>
    <numFmt numFmtId="180" formatCode="0.0000"/>
  </numFmts>
  <fonts count="76">
    <font>
      <sz val="11"/>
      <color theme="1"/>
      <name val="Calibri"/>
      <family val="2"/>
      <scheme val="minor"/>
    </font>
    <font>
      <sz val="9"/>
      <color theme="1"/>
      <name val="Calibri"/>
      <family val="2"/>
      <scheme val="minor"/>
    </font>
    <font>
      <sz val="8"/>
      <color theme="1"/>
      <name val="Calibri"/>
      <family val="2"/>
      <scheme val="minor"/>
    </font>
    <font>
      <b/>
      <sz val="9"/>
      <color theme="1"/>
      <name val="Calibri"/>
      <family val="2"/>
      <scheme val="minor"/>
    </font>
    <font>
      <sz val="9"/>
      <color indexed="81"/>
      <name val="Tahoma"/>
      <family val="2"/>
    </font>
    <font>
      <b/>
      <sz val="9"/>
      <color indexed="81"/>
      <name val="Tahoma"/>
      <family val="2"/>
    </font>
    <font>
      <b/>
      <sz val="10"/>
      <color theme="1"/>
      <name val="Calibri"/>
      <family val="2"/>
      <scheme val="minor"/>
    </font>
    <font>
      <sz val="9"/>
      <color rgb="FFFF0000"/>
      <name val="Calibri"/>
      <family val="2"/>
      <scheme val="minor"/>
    </font>
    <font>
      <sz val="10"/>
      <name val="Arial"/>
      <family val="2"/>
    </font>
    <font>
      <sz val="8"/>
      <name val="Arial"/>
      <family val="2"/>
    </font>
    <font>
      <b/>
      <sz val="10"/>
      <name val="Arial"/>
      <family val="2"/>
    </font>
    <font>
      <sz val="8"/>
      <color indexed="10"/>
      <name val="Arial"/>
      <family val="2"/>
    </font>
    <font>
      <b/>
      <sz val="8"/>
      <name val="Arial"/>
      <family val="2"/>
    </font>
    <font>
      <sz val="10"/>
      <color indexed="10"/>
      <name val="Arial"/>
      <family val="2"/>
    </font>
    <font>
      <sz val="12"/>
      <name val="Arial"/>
      <family val="2"/>
    </font>
    <font>
      <sz val="11"/>
      <color theme="1"/>
      <name val="Calibri"/>
      <family val="2"/>
      <scheme val="minor"/>
    </font>
    <font>
      <b/>
      <sz val="12"/>
      <name val="Arial"/>
      <family val="2"/>
    </font>
    <font>
      <sz val="10"/>
      <name val="Helv"/>
    </font>
    <font>
      <sz val="10"/>
      <color indexed="24"/>
      <name val="Arial"/>
      <family val="2"/>
    </font>
    <font>
      <b/>
      <sz val="12"/>
      <name val="Helv"/>
    </font>
    <font>
      <b/>
      <sz val="18"/>
      <color indexed="24"/>
      <name val="Arial"/>
      <family val="2"/>
    </font>
    <font>
      <b/>
      <sz val="12"/>
      <color indexed="24"/>
      <name val="Arial"/>
      <family val="2"/>
    </font>
    <font>
      <sz val="18"/>
      <name val="Arial"/>
      <family val="2"/>
    </font>
    <font>
      <i/>
      <sz val="12"/>
      <name val="Arial"/>
      <family val="2"/>
    </font>
    <font>
      <sz val="12"/>
      <name val="Times New Roman"/>
      <family val="1"/>
    </font>
    <font>
      <sz val="18"/>
      <name val="Times New Roman"/>
      <family val="1"/>
    </font>
    <font>
      <sz val="8"/>
      <name val="Times New Roman"/>
      <family val="1"/>
    </font>
    <font>
      <i/>
      <sz val="12"/>
      <name val="Times New Roman"/>
      <family val="1"/>
    </font>
    <font>
      <b/>
      <sz val="10"/>
      <name val="Times New Roman"/>
      <family val="1"/>
    </font>
    <font>
      <b/>
      <sz val="10"/>
      <color indexed="8"/>
      <name val="Arial"/>
      <family val="2"/>
    </font>
    <font>
      <sz val="12"/>
      <name val="Tms Rmn"/>
    </font>
    <font>
      <sz val="10"/>
      <name val="Geneva"/>
    </font>
    <font>
      <sz val="10"/>
      <name val="MS Serif"/>
      <family val="1"/>
    </font>
    <font>
      <sz val="10"/>
      <color indexed="16"/>
      <name val="MS Serif"/>
      <family val="1"/>
    </font>
    <font>
      <sz val="8"/>
      <name val="Helv"/>
    </font>
    <font>
      <b/>
      <sz val="12"/>
      <color indexed="9"/>
      <name val="Tms Rmn"/>
    </font>
    <font>
      <b/>
      <sz val="8"/>
      <name val="MS Sans Serif"/>
      <family val="2"/>
    </font>
    <font>
      <sz val="8"/>
      <name val="Wingdings"/>
      <charset val="2"/>
    </font>
    <font>
      <sz val="8"/>
      <name val="MS Sans Serif"/>
      <family val="2"/>
    </font>
    <font>
      <b/>
      <sz val="8"/>
      <color indexed="8"/>
      <name val="Helv"/>
    </font>
    <font>
      <b/>
      <sz val="8"/>
      <color theme="1"/>
      <name val="Calibri"/>
      <family val="2"/>
      <scheme val="minor"/>
    </font>
    <font>
      <sz val="11"/>
      <color rgb="FFFF0000"/>
      <name val="Calibri"/>
      <family val="2"/>
      <scheme val="minor"/>
    </font>
    <font>
      <b/>
      <sz val="14"/>
      <name val="Arial"/>
      <family val="2"/>
    </font>
    <font>
      <b/>
      <sz val="12"/>
      <color indexed="10"/>
      <name val="Arial"/>
      <family val="2"/>
    </font>
    <font>
      <b/>
      <u/>
      <sz val="10"/>
      <color indexed="12"/>
      <name val="Arial"/>
      <family val="2"/>
    </font>
    <font>
      <sz val="14"/>
      <name val="Arial"/>
      <family val="2"/>
    </font>
    <font>
      <b/>
      <sz val="10"/>
      <color indexed="10"/>
      <name val="Arial"/>
      <family val="2"/>
    </font>
    <font>
      <b/>
      <sz val="9"/>
      <color indexed="10"/>
      <name val="Arial"/>
      <family val="2"/>
    </font>
    <font>
      <b/>
      <sz val="9"/>
      <name val="Arial"/>
      <family val="2"/>
    </font>
    <font>
      <sz val="9"/>
      <color theme="1"/>
      <name val="Arial"/>
      <family val="2"/>
    </font>
    <font>
      <sz val="11"/>
      <name val="Calibri"/>
      <family val="2"/>
      <scheme val="minor"/>
    </font>
    <font>
      <sz val="10"/>
      <color rgb="FFFF0000"/>
      <name val="Arial"/>
      <family val="2"/>
    </font>
    <font>
      <sz val="10"/>
      <color theme="1"/>
      <name val="Arial"/>
      <family val="2"/>
    </font>
    <font>
      <b/>
      <sz val="8"/>
      <name val="Calibri"/>
      <family val="2"/>
      <scheme val="minor"/>
    </font>
    <font>
      <sz val="12"/>
      <color rgb="FFFF0000"/>
      <name val="Calibri"/>
      <family val="2"/>
      <scheme val="minor"/>
    </font>
    <font>
      <sz val="10"/>
      <name val="Calibri"/>
      <family val="2"/>
      <scheme val="minor"/>
    </font>
    <font>
      <b/>
      <sz val="10"/>
      <name val="Calibri"/>
      <family val="2"/>
      <scheme val="minor"/>
    </font>
    <font>
      <b/>
      <sz val="10"/>
      <color indexed="18"/>
      <name val="Arial"/>
      <family val="2"/>
    </font>
    <font>
      <b/>
      <sz val="9"/>
      <color rgb="FFFF0000"/>
      <name val="Calibri"/>
      <family val="2"/>
      <scheme val="minor"/>
    </font>
    <font>
      <sz val="10"/>
      <color theme="0"/>
      <name val="Arial"/>
      <family val="2"/>
    </font>
    <font>
      <b/>
      <sz val="10"/>
      <color rgb="FFFF0000"/>
      <name val="Arial"/>
      <family val="2"/>
    </font>
    <font>
      <sz val="9"/>
      <color indexed="10"/>
      <name val="Arial"/>
      <family val="2"/>
    </font>
    <font>
      <sz val="11"/>
      <color theme="1"/>
      <name val="Arial"/>
      <family val="2"/>
    </font>
    <font>
      <b/>
      <sz val="12"/>
      <color theme="1"/>
      <name val="Arial"/>
      <family val="2"/>
    </font>
    <font>
      <sz val="12"/>
      <color theme="1"/>
      <name val="Arial"/>
      <family val="2"/>
    </font>
    <font>
      <b/>
      <sz val="9"/>
      <color theme="1"/>
      <name val="Arial"/>
      <family val="2"/>
    </font>
    <font>
      <b/>
      <u/>
      <sz val="9"/>
      <color theme="1"/>
      <name val="Arial"/>
      <family val="2"/>
    </font>
    <font>
      <sz val="8"/>
      <color theme="1"/>
      <name val="Arial"/>
      <family val="2"/>
    </font>
    <font>
      <b/>
      <sz val="11"/>
      <color theme="1"/>
      <name val="Calibri"/>
      <family val="2"/>
      <scheme val="minor"/>
    </font>
    <font>
      <b/>
      <sz val="11"/>
      <name val="Calibri"/>
      <family val="2"/>
      <scheme val="minor"/>
    </font>
    <font>
      <b/>
      <sz val="8"/>
      <color theme="1"/>
      <name val="Arial"/>
      <family val="2"/>
    </font>
    <font>
      <b/>
      <sz val="11"/>
      <color theme="0" tint="-0.14999847407452621"/>
      <name val="Calibri"/>
      <family val="2"/>
      <scheme val="minor"/>
    </font>
    <font>
      <sz val="11"/>
      <color theme="0" tint="-0.14999847407452621"/>
      <name val="Calibri"/>
      <family val="2"/>
      <scheme val="minor"/>
    </font>
    <font>
      <b/>
      <sz val="11"/>
      <color theme="1"/>
      <name val="Arial"/>
      <family val="2"/>
    </font>
    <font>
      <sz val="10"/>
      <name val="Arial"/>
      <family val="2"/>
    </font>
    <font>
      <sz val="11"/>
      <color rgb="FF000000"/>
      <name val="Calibri"/>
      <family val="2"/>
      <scheme val="minor"/>
    </font>
  </fonts>
  <fills count="12">
    <fill>
      <patternFill patternType="none"/>
    </fill>
    <fill>
      <patternFill patternType="gray125"/>
    </fill>
    <fill>
      <patternFill patternType="solid">
        <fgColor theme="1"/>
        <bgColor indexed="64"/>
      </patternFill>
    </fill>
    <fill>
      <patternFill patternType="solid">
        <fgColor rgb="FFDDDDDD"/>
        <bgColor indexed="64"/>
      </patternFill>
    </fill>
    <fill>
      <patternFill patternType="solid">
        <fgColor indexed="26"/>
        <bgColor indexed="64"/>
      </patternFill>
    </fill>
    <fill>
      <patternFill patternType="solid">
        <fgColor theme="0"/>
        <bgColor indexed="64"/>
      </patternFill>
    </fill>
    <fill>
      <patternFill patternType="solid">
        <fgColor indexed="22"/>
        <bgColor indexed="64"/>
      </patternFill>
    </fill>
    <fill>
      <patternFill patternType="solid">
        <fgColor indexed="65"/>
        <bgColor indexed="64"/>
      </patternFill>
    </fill>
    <fill>
      <patternFill patternType="darkVertical"/>
    </fill>
    <fill>
      <patternFill patternType="solid">
        <fgColor indexed="10"/>
        <bgColor indexed="64"/>
      </patternFill>
    </fill>
    <fill>
      <patternFill patternType="solid">
        <fgColor rgb="FF00B0F0"/>
        <bgColor indexed="64"/>
      </patternFill>
    </fill>
    <fill>
      <patternFill patternType="solid">
        <fgColor rgb="FFFFFF00"/>
        <bgColor indexed="64"/>
      </patternFill>
    </fill>
  </fills>
  <borders count="12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double">
        <color indexed="8"/>
      </bottom>
      <diagonal/>
    </border>
    <border>
      <left/>
      <right/>
      <top/>
      <bottom style="hair">
        <color indexed="64"/>
      </bottom>
      <diagonal/>
    </border>
    <border>
      <left/>
      <right/>
      <top style="double">
        <color indexed="64"/>
      </top>
      <bottom/>
      <diagonal/>
    </border>
    <border>
      <left style="thick">
        <color indexed="64"/>
      </left>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10"/>
      </top>
      <bottom style="thin">
        <color indexed="64"/>
      </bottom>
      <diagonal/>
    </border>
    <border>
      <left style="thin">
        <color indexed="64"/>
      </left>
      <right style="thin">
        <color indexed="64"/>
      </right>
      <top style="medium">
        <color indexed="10"/>
      </top>
      <bottom style="thin">
        <color indexed="64"/>
      </bottom>
      <diagonal/>
    </border>
    <border>
      <left style="thin">
        <color indexed="64"/>
      </left>
      <right style="medium">
        <color indexed="10"/>
      </right>
      <top style="medium">
        <color indexed="10"/>
      </top>
      <bottom style="thin">
        <color indexed="64"/>
      </bottom>
      <diagonal/>
    </border>
    <border>
      <left style="medium">
        <color indexed="64"/>
      </left>
      <right style="medium">
        <color indexed="10"/>
      </right>
      <top style="medium">
        <color indexed="10"/>
      </top>
      <bottom style="medium">
        <color indexed="10"/>
      </bottom>
      <diagonal/>
    </border>
    <border>
      <left style="medium">
        <color indexed="10"/>
      </left>
      <right style="medium">
        <color indexed="10"/>
      </right>
      <top style="medium">
        <color indexed="10"/>
      </top>
      <bottom style="medium">
        <color indexed="10"/>
      </bottom>
      <diagonal/>
    </border>
    <border>
      <left style="medium">
        <color indexed="64"/>
      </left>
      <right style="medium">
        <color indexed="64"/>
      </right>
      <top style="medium">
        <color indexed="64"/>
      </top>
      <bottom style="medium">
        <color indexed="64"/>
      </bottom>
      <diagonal/>
    </border>
    <border>
      <left style="medium">
        <color indexed="10"/>
      </left>
      <right style="medium">
        <color indexed="64"/>
      </right>
      <top style="medium">
        <color indexed="64"/>
      </top>
      <bottom style="medium">
        <color indexed="64"/>
      </bottom>
      <diagonal/>
    </border>
    <border>
      <left style="medium">
        <color indexed="64"/>
      </left>
      <right/>
      <top/>
      <bottom style="thin">
        <color indexed="10"/>
      </bottom>
      <diagonal/>
    </border>
    <border>
      <left/>
      <right style="thin">
        <color indexed="64"/>
      </right>
      <top/>
      <bottom style="thin">
        <color indexed="10"/>
      </bottom>
      <diagonal/>
    </border>
    <border>
      <left style="thin">
        <color indexed="64"/>
      </left>
      <right style="thin">
        <color indexed="64"/>
      </right>
      <top/>
      <bottom style="thin">
        <color indexed="10"/>
      </bottom>
      <diagonal/>
    </border>
    <border>
      <left style="medium">
        <color indexed="64"/>
      </left>
      <right/>
      <top style="thin">
        <color indexed="10"/>
      </top>
      <bottom style="medium">
        <color indexed="10"/>
      </bottom>
      <diagonal/>
    </border>
    <border>
      <left/>
      <right style="thin">
        <color indexed="10"/>
      </right>
      <top style="thin">
        <color indexed="10"/>
      </top>
      <bottom style="medium">
        <color indexed="10"/>
      </bottom>
      <diagonal/>
    </border>
    <border>
      <left style="thin">
        <color indexed="10"/>
      </left>
      <right style="thin">
        <color indexed="10"/>
      </right>
      <top style="thin">
        <color indexed="10"/>
      </top>
      <bottom style="medium">
        <color indexed="10"/>
      </bottom>
      <diagonal/>
    </border>
    <border>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
      <left style="thin">
        <color indexed="10"/>
      </left>
      <right style="medium">
        <color indexed="64"/>
      </right>
      <top style="thin">
        <color indexed="10"/>
      </top>
      <bottom style="thin">
        <color indexed="10"/>
      </bottom>
      <diagonal/>
    </border>
    <border>
      <left style="medium">
        <color indexed="64"/>
      </left>
      <right/>
      <top style="thin">
        <color indexed="10"/>
      </top>
      <bottom style="thin">
        <color indexed="10"/>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10"/>
      </left>
      <right style="medium">
        <color indexed="64"/>
      </right>
      <top style="thin">
        <color indexed="10"/>
      </top>
      <bottom style="thin">
        <color indexed="64"/>
      </bottom>
      <diagonal/>
    </border>
    <border>
      <left style="thin">
        <color indexed="64"/>
      </left>
      <right style="thin">
        <color indexed="64"/>
      </right>
      <top style="thin">
        <color indexed="8"/>
      </top>
      <bottom style="thin">
        <color indexed="64"/>
      </bottom>
      <diagonal/>
    </border>
    <border>
      <left/>
      <right/>
      <top style="thin">
        <color indexed="10"/>
      </top>
      <bottom style="thin">
        <color indexed="1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medium">
        <color indexed="64"/>
      </right>
      <top/>
      <bottom style="thin">
        <color indexed="64"/>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n">
        <color auto="1"/>
      </left>
      <right style="thick">
        <color auto="1"/>
      </right>
      <top style="thin">
        <color auto="1"/>
      </top>
      <bottom style="thick">
        <color auto="1"/>
      </bottom>
      <diagonal/>
    </border>
    <border>
      <left style="thin">
        <color auto="1"/>
      </left>
      <right style="thin">
        <color auto="1"/>
      </right>
      <top style="thin">
        <color auto="1"/>
      </top>
      <bottom style="thick">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diagonalUp="1" diagonalDown="1">
      <left style="thin">
        <color indexed="64"/>
      </left>
      <right style="thin">
        <color indexed="64"/>
      </right>
      <top style="thin">
        <color indexed="64"/>
      </top>
      <bottom style="thin">
        <color indexed="64"/>
      </bottom>
      <diagonal style="thin">
        <color indexed="64"/>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s>
  <cellStyleXfs count="133">
    <xf numFmtId="0" fontId="0" fillId="0" borderId="0"/>
    <xf numFmtId="0" fontId="8" fillId="0" borderId="0"/>
    <xf numFmtId="0" fontId="17" fillId="0" borderId="0"/>
    <xf numFmtId="0" fontId="14" fillId="0" borderId="0"/>
    <xf numFmtId="171" fontId="8" fillId="0" borderId="0" applyProtection="0">
      <protection locked="0"/>
    </xf>
    <xf numFmtId="171" fontId="8" fillId="0" borderId="0" applyProtection="0">
      <protection locked="0"/>
    </xf>
    <xf numFmtId="0" fontId="26" fillId="0" borderId="0">
      <alignment horizontal="center" wrapText="1"/>
      <protection locked="0"/>
    </xf>
    <xf numFmtId="0" fontId="30" fillId="0" borderId="0" applyNumberFormat="0" applyFill="0" applyBorder="0" applyAlignment="0" applyProtection="0"/>
    <xf numFmtId="172" fontId="31" fillId="0" borderId="0" applyFill="0" applyBorder="0" applyAlignment="0"/>
    <xf numFmtId="43" fontId="14" fillId="0" borderId="0" applyFont="0" applyFill="0" applyBorder="0" applyAlignment="0" applyProtection="0"/>
    <xf numFmtId="173" fontId="8" fillId="0" borderId="0"/>
    <xf numFmtId="173" fontId="8" fillId="0" borderId="0"/>
    <xf numFmtId="173" fontId="8" fillId="0" borderId="0"/>
    <xf numFmtId="173" fontId="8" fillId="0" borderId="0"/>
    <xf numFmtId="173" fontId="8" fillId="0" borderId="0"/>
    <xf numFmtId="173" fontId="8" fillId="0" borderId="0"/>
    <xf numFmtId="173" fontId="8" fillId="0" borderId="0"/>
    <xf numFmtId="173" fontId="8" fillId="0" borderId="0"/>
    <xf numFmtId="173" fontId="8" fillId="0" borderId="0"/>
    <xf numFmtId="173" fontId="8" fillId="0" borderId="0"/>
    <xf numFmtId="173" fontId="8" fillId="0" borderId="0"/>
    <xf numFmtId="173" fontId="8" fillId="0" borderId="0"/>
    <xf numFmtId="173" fontId="8" fillId="0" borderId="0"/>
    <xf numFmtId="173" fontId="8" fillId="0" borderId="0"/>
    <xf numFmtId="173" fontId="8" fillId="0" borderId="0"/>
    <xf numFmtId="173" fontId="8"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3" fontId="18" fillId="0" borderId="0" applyFont="0" applyFill="0" applyBorder="0" applyAlignment="0" applyProtection="0"/>
    <xf numFmtId="0" fontId="32" fillId="0" borderId="0" applyNumberFormat="0" applyAlignment="0">
      <alignment horizontal="left"/>
    </xf>
    <xf numFmtId="44" fontId="14" fillId="0" borderId="0" applyFont="0" applyFill="0" applyBorder="0" applyAlignment="0" applyProtection="0"/>
    <xf numFmtId="42" fontId="28" fillId="0" borderId="71" applyBorder="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74" fontId="8" fillId="0" borderId="0">
      <protection locked="0"/>
    </xf>
    <xf numFmtId="174" fontId="8" fillId="0" borderId="0">
      <protection locked="0"/>
    </xf>
    <xf numFmtId="169" fontId="18" fillId="0" borderId="0" applyFont="0" applyFill="0" applyBorder="0" applyAlignment="0" applyProtection="0"/>
    <xf numFmtId="0" fontId="18" fillId="0" borderId="0" applyFont="0" applyFill="0" applyBorder="0" applyAlignment="0" applyProtection="0"/>
    <xf numFmtId="175" fontId="8" fillId="0" borderId="0" applyFont="0" applyFill="0" applyBorder="0" applyAlignment="0" applyProtection="0"/>
    <xf numFmtId="176" fontId="8" fillId="0" borderId="0" applyFont="0" applyFill="0" applyBorder="0" applyAlignment="0" applyProtection="0"/>
    <xf numFmtId="0" fontId="33" fillId="0" borderId="0" applyNumberFormat="0" applyAlignment="0">
      <alignment horizontal="left"/>
    </xf>
    <xf numFmtId="0" fontId="22" fillId="0" borderId="0" applyProtection="0"/>
    <xf numFmtId="0" fontId="22" fillId="0" borderId="0" applyProtection="0"/>
    <xf numFmtId="0" fontId="22" fillId="0" borderId="0" applyProtection="0"/>
    <xf numFmtId="0" fontId="9" fillId="0" borderId="0" applyProtection="0"/>
    <xf numFmtId="0" fontId="23" fillId="0" borderId="0" applyProtection="0"/>
    <xf numFmtId="0" fontId="24" fillId="0" borderId="0" applyProtection="0"/>
    <xf numFmtId="0" fontId="25" fillId="0" borderId="0" applyProtection="0"/>
    <xf numFmtId="0" fontId="26" fillId="0" borderId="0" applyProtection="0"/>
    <xf numFmtId="0" fontId="27" fillId="0" borderId="0" applyProtection="0"/>
    <xf numFmtId="2" fontId="18" fillId="0" borderId="0" applyFont="0" applyFill="0" applyBorder="0" applyAlignment="0" applyProtection="0"/>
    <xf numFmtId="0" fontId="34" fillId="0" borderId="0"/>
    <xf numFmtId="38" fontId="9" fillId="6" borderId="0" applyNumberFormat="0" applyBorder="0" applyAlignment="0" applyProtection="0"/>
    <xf numFmtId="0" fontId="35" fillId="7" borderId="0"/>
    <xf numFmtId="0" fontId="16" fillId="0" borderId="2" applyNumberFormat="0" applyAlignment="0" applyProtection="0">
      <alignment horizontal="left" vertical="center"/>
    </xf>
    <xf numFmtId="0" fontId="16" fillId="0" borderId="39">
      <alignment horizontal="left" vertical="center"/>
    </xf>
    <xf numFmtId="0" fontId="19" fillId="0" borderId="0"/>
    <xf numFmtId="0" fontId="20" fillId="0" borderId="0" applyNumberFormat="0" applyFill="0" applyBorder="0" applyAlignment="0" applyProtection="0"/>
    <xf numFmtId="0" fontId="21" fillId="0" borderId="0" applyNumberFormat="0" applyFill="0" applyBorder="0" applyAlignment="0" applyProtection="0"/>
    <xf numFmtId="0" fontId="36" fillId="0" borderId="10">
      <alignment horizontal="center"/>
    </xf>
    <xf numFmtId="0" fontId="36" fillId="0" borderId="0">
      <alignment horizontal="center"/>
    </xf>
    <xf numFmtId="10" fontId="9" fillId="4" borderId="18" applyNumberFormat="0" applyBorder="0" applyAlignment="0" applyProtection="0"/>
    <xf numFmtId="177" fontId="8" fillId="0" borderId="0"/>
    <xf numFmtId="177" fontId="8" fillId="0" borderId="0"/>
    <xf numFmtId="0" fontId="8" fillId="0" borderId="0"/>
    <xf numFmtId="0" fontId="14" fillId="0" borderId="0"/>
    <xf numFmtId="0" fontId="14" fillId="0" borderId="0"/>
    <xf numFmtId="0" fontId="15" fillId="0" borderId="0"/>
    <xf numFmtId="0" fontId="8" fillId="0" borderId="0"/>
    <xf numFmtId="0" fontId="15" fillId="0" borderId="0"/>
    <xf numFmtId="0" fontId="14" fillId="0" borderId="0"/>
    <xf numFmtId="0" fontId="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8" fillId="0" borderId="0"/>
    <xf numFmtId="14" fontId="26" fillId="0" borderId="0">
      <alignment horizontal="center" wrapText="1"/>
      <protection locked="0"/>
    </xf>
    <xf numFmtId="10" fontId="8" fillId="0" borderId="0" applyFont="0" applyFill="0" applyBorder="0" applyAlignment="0" applyProtection="0"/>
    <xf numFmtId="10" fontId="8" fillId="0" borderId="0" applyFont="0" applyFill="0" applyBorder="0" applyAlignment="0" applyProtection="0"/>
    <xf numFmtId="0" fontId="37" fillId="8" borderId="0" applyNumberFormat="0" applyFont="0" applyBorder="0" applyAlignment="0">
      <alignment horizontal="center"/>
    </xf>
    <xf numFmtId="14" fontId="34" fillId="0" borderId="0" applyNumberFormat="0" applyFill="0" applyBorder="0" applyAlignment="0" applyProtection="0">
      <alignment horizontal="left"/>
    </xf>
    <xf numFmtId="0" fontId="37" fillId="1" borderId="39" applyNumberFormat="0" applyFont="0" applyAlignment="0">
      <alignment horizontal="center"/>
    </xf>
    <xf numFmtId="0" fontId="34" fillId="0" borderId="72"/>
    <xf numFmtId="0" fontId="38" fillId="0" borderId="0" applyNumberFormat="0" applyFill="0" applyBorder="0" applyAlignment="0">
      <alignment horizontal="center"/>
    </xf>
    <xf numFmtId="0" fontId="8" fillId="0" borderId="0"/>
    <xf numFmtId="40" fontId="39" fillId="0" borderId="0" applyBorder="0">
      <alignment horizontal="right"/>
    </xf>
    <xf numFmtId="0" fontId="18" fillId="0" borderId="73" applyNumberFormat="0" applyFont="0" applyFill="0" applyAlignment="0" applyProtection="0"/>
    <xf numFmtId="44" fontId="15" fillId="0" borderId="0" applyFont="0" applyFill="0" applyBorder="0" applyAlignment="0" applyProtection="0"/>
    <xf numFmtId="0" fontId="8" fillId="0" borderId="0"/>
    <xf numFmtId="0" fontId="8" fillId="0" borderId="0"/>
    <xf numFmtId="0" fontId="8" fillId="0" borderId="0"/>
    <xf numFmtId="0" fontId="6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4" fillId="0" borderId="0"/>
  </cellStyleXfs>
  <cellXfs count="729">
    <xf numFmtId="0" fontId="0" fillId="0" borderId="0" xfId="0"/>
    <xf numFmtId="0" fontId="1" fillId="0" borderId="0" xfId="0" applyFont="1"/>
    <xf numFmtId="0" fontId="2" fillId="0" borderId="0" xfId="0" applyFont="1"/>
    <xf numFmtId="0" fontId="3" fillId="0" borderId="10" xfId="0" applyFont="1" applyBorder="1" applyAlignment="1">
      <alignment horizontal="center" vertical="center"/>
    </xf>
    <xf numFmtId="0" fontId="1" fillId="0" borderId="0" xfId="0" applyFont="1" applyAlignment="1">
      <alignment vertical="center"/>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0" xfId="0" applyFont="1" applyFill="1" applyBorder="1" applyAlignment="1">
      <alignment vertical="center"/>
    </xf>
    <xf numFmtId="0" fontId="1" fillId="0" borderId="0" xfId="0" applyFont="1" applyAlignment="1">
      <alignment horizontal="center"/>
    </xf>
    <xf numFmtId="0" fontId="1" fillId="0" borderId="34" xfId="0" applyFont="1" applyBorder="1"/>
    <xf numFmtId="0" fontId="1" fillId="0" borderId="52" xfId="0" applyFont="1" applyBorder="1"/>
    <xf numFmtId="0" fontId="2" fillId="0" borderId="52" xfId="0" applyFont="1" applyBorder="1"/>
    <xf numFmtId="0" fontId="1" fillId="0" borderId="19" xfId="0" applyFont="1" applyBorder="1"/>
    <xf numFmtId="0" fontId="1" fillId="0" borderId="0" xfId="0" applyFont="1" applyBorder="1" applyAlignment="1" applyProtection="1">
      <alignment horizontal="center" vertical="center"/>
    </xf>
    <xf numFmtId="0" fontId="1" fillId="0" borderId="0" xfId="0" applyFont="1" applyBorder="1" applyAlignment="1" applyProtection="1">
      <alignment vertical="center"/>
    </xf>
    <xf numFmtId="0" fontId="2" fillId="3" borderId="47" xfId="0" applyFont="1" applyFill="1" applyBorder="1" applyAlignment="1" applyProtection="1">
      <alignment horizontal="center" vertical="center"/>
    </xf>
    <xf numFmtId="0" fontId="1" fillId="3" borderId="10" xfId="0" applyFont="1" applyFill="1" applyBorder="1" applyAlignment="1" applyProtection="1">
      <alignment horizontal="center" vertical="center"/>
    </xf>
    <xf numFmtId="0" fontId="8" fillId="0" borderId="0" xfId="1" applyProtection="1"/>
    <xf numFmtId="0" fontId="10" fillId="0" borderId="13" xfId="1" applyFont="1" applyBorder="1" applyAlignment="1" applyProtection="1">
      <alignment horizontal="left"/>
    </xf>
    <xf numFmtId="0" fontId="14" fillId="0" borderId="13" xfId="1" applyFont="1" applyBorder="1" applyAlignment="1" applyProtection="1">
      <alignment horizontal="center"/>
    </xf>
    <xf numFmtId="0" fontId="12" fillId="0" borderId="34" xfId="1" applyFont="1" applyBorder="1" applyProtection="1"/>
    <xf numFmtId="0" fontId="12" fillId="0" borderId="18" xfId="1" applyFont="1" applyBorder="1" applyAlignment="1" applyProtection="1">
      <alignment horizontal="center"/>
    </xf>
    <xf numFmtId="0" fontId="9" fillId="0" borderId="18" xfId="1" applyFont="1" applyBorder="1" applyProtection="1"/>
    <xf numFmtId="0" fontId="9" fillId="0" borderId="18" xfId="1" applyFont="1" applyBorder="1" applyAlignment="1" applyProtection="1">
      <alignment horizontal="center"/>
    </xf>
    <xf numFmtId="167" fontId="9" fillId="0" borderId="18" xfId="1" applyNumberFormat="1" applyFont="1" applyBorder="1" applyProtection="1"/>
    <xf numFmtId="167" fontId="11" fillId="0" borderId="18" xfId="1" applyNumberFormat="1" applyFont="1" applyBorder="1" applyProtection="1"/>
    <xf numFmtId="0" fontId="9" fillId="0" borderId="53" xfId="1" applyFont="1" applyBorder="1" applyProtection="1"/>
    <xf numFmtId="0" fontId="9" fillId="0" borderId="21" xfId="1" applyFont="1" applyBorder="1" applyProtection="1"/>
    <xf numFmtId="0" fontId="9" fillId="0" borderId="34" xfId="1" applyFont="1" applyBorder="1" applyProtection="1"/>
    <xf numFmtId="0" fontId="9" fillId="0" borderId="62" xfId="1" applyFont="1" applyBorder="1" applyProtection="1"/>
    <xf numFmtId="0" fontId="12" fillId="0" borderId="61" xfId="1" applyFont="1" applyBorder="1" applyProtection="1"/>
    <xf numFmtId="0" fontId="10" fillId="0" borderId="52" xfId="1" applyFont="1" applyBorder="1" applyProtection="1"/>
    <xf numFmtId="0" fontId="10" fillId="0" borderId="18" xfId="1" applyFont="1" applyBorder="1" applyProtection="1"/>
    <xf numFmtId="0" fontId="9" fillId="5" borderId="18" xfId="1" applyFont="1" applyFill="1" applyBorder="1" applyAlignment="1" applyProtection="1">
      <alignment horizontal="center"/>
    </xf>
    <xf numFmtId="167" fontId="11" fillId="5" borderId="18" xfId="1" applyNumberFormat="1" applyFont="1" applyFill="1" applyBorder="1" applyProtection="1"/>
    <xf numFmtId="0" fontId="12" fillId="0" borderId="63" xfId="1" applyFont="1" applyBorder="1" applyProtection="1"/>
    <xf numFmtId="0" fontId="9" fillId="0" borderId="64" xfId="1" applyFont="1" applyBorder="1" applyProtection="1"/>
    <xf numFmtId="170" fontId="10" fillId="0" borderId="26" xfId="2" applyNumberFormat="1" applyFont="1" applyBorder="1" applyAlignment="1" applyProtection="1">
      <alignment horizontal="left"/>
      <protection locked="0"/>
    </xf>
    <xf numFmtId="0" fontId="2" fillId="3" borderId="18" xfId="0" applyFont="1" applyFill="1" applyBorder="1" applyAlignment="1">
      <alignment horizontal="center" vertical="center"/>
    </xf>
    <xf numFmtId="0" fontId="1" fillId="0" borderId="18" xfId="0" applyFont="1" applyBorder="1" applyAlignment="1" applyProtection="1">
      <alignment horizontal="center" vertical="center"/>
      <protection locked="0"/>
    </xf>
    <xf numFmtId="0" fontId="1" fillId="0" borderId="29" xfId="0" applyFont="1" applyBorder="1" applyAlignment="1" applyProtection="1">
      <alignment horizontal="center" vertical="center"/>
      <protection locked="0"/>
    </xf>
    <xf numFmtId="49" fontId="9" fillId="0" borderId="13" xfId="1" applyNumberFormat="1" applyFont="1" applyBorder="1" applyAlignment="1" applyProtection="1">
      <protection locked="0"/>
    </xf>
    <xf numFmtId="0" fontId="11" fillId="0" borderId="18" xfId="1" applyFont="1" applyFill="1" applyBorder="1" applyAlignment="1" applyProtection="1">
      <alignment horizontal="center"/>
    </xf>
    <xf numFmtId="0" fontId="13" fillId="0" borderId="18" xfId="1" applyFont="1" applyBorder="1" applyProtection="1"/>
    <xf numFmtId="167" fontId="8" fillId="2" borderId="18" xfId="1" applyNumberFormat="1" applyFill="1" applyBorder="1" applyProtection="1"/>
    <xf numFmtId="167" fontId="9" fillId="3" borderId="18" xfId="1" applyNumberFormat="1" applyFont="1" applyFill="1" applyBorder="1" applyProtection="1"/>
    <xf numFmtId="0" fontId="9" fillId="3" borderId="18" xfId="1" applyFont="1" applyFill="1" applyBorder="1" applyAlignment="1" applyProtection="1">
      <alignment horizontal="center"/>
    </xf>
    <xf numFmtId="0" fontId="0" fillId="0" borderId="0" xfId="0" applyFill="1"/>
    <xf numFmtId="46" fontId="1" fillId="0" borderId="0" xfId="0" applyNumberFormat="1" applyFont="1"/>
    <xf numFmtId="166" fontId="1" fillId="0" borderId="0" xfId="0" applyNumberFormat="1" applyFont="1"/>
    <xf numFmtId="167" fontId="9" fillId="2" borderId="18" xfId="1" applyNumberFormat="1" applyFont="1" applyFill="1" applyBorder="1" applyProtection="1"/>
    <xf numFmtId="0" fontId="0" fillId="0" borderId="5" xfId="0" applyBorder="1"/>
    <xf numFmtId="0" fontId="0" fillId="0" borderId="6" xfId="0" applyBorder="1"/>
    <xf numFmtId="44" fontId="0" fillId="0" borderId="6" xfId="105" applyFont="1" applyBorder="1"/>
    <xf numFmtId="44" fontId="0" fillId="0" borderId="7" xfId="105" applyFont="1" applyBorder="1"/>
    <xf numFmtId="0" fontId="0" fillId="0" borderId="4" xfId="0" applyBorder="1"/>
    <xf numFmtId="0" fontId="0" fillId="0" borderId="0" xfId="0" applyBorder="1"/>
    <xf numFmtId="44" fontId="0" fillId="0" borderId="0" xfId="105" applyFont="1" applyBorder="1"/>
    <xf numFmtId="44" fontId="0" fillId="0" borderId="8" xfId="105" applyFont="1" applyBorder="1"/>
    <xf numFmtId="0" fontId="0" fillId="0" borderId="0" xfId="0" applyFill="1" applyBorder="1"/>
    <xf numFmtId="0" fontId="0" fillId="0" borderId="9" xfId="0" applyBorder="1"/>
    <xf numFmtId="0" fontId="0" fillId="0" borderId="10" xfId="0" applyBorder="1"/>
    <xf numFmtId="44" fontId="0" fillId="0" borderId="10" xfId="105" applyFont="1" applyBorder="1"/>
    <xf numFmtId="44" fontId="0" fillId="0" borderId="11" xfId="105" applyFont="1" applyBorder="1"/>
    <xf numFmtId="44" fontId="0" fillId="0" borderId="0" xfId="105" applyFont="1"/>
    <xf numFmtId="167" fontId="0" fillId="0" borderId="0" xfId="0" applyNumberFormat="1"/>
    <xf numFmtId="0" fontId="1" fillId="0" borderId="34" xfId="0" applyFont="1" applyBorder="1" applyAlignment="1">
      <alignment horizontal="center"/>
    </xf>
    <xf numFmtId="0" fontId="8" fillId="9" borderId="0" xfId="108" applyFont="1" applyFill="1" applyBorder="1" applyAlignment="1">
      <alignment horizontal="left"/>
    </xf>
    <xf numFmtId="4" fontId="8" fillId="9" borderId="0" xfId="108" applyNumberFormat="1" applyFont="1" applyFill="1" applyBorder="1" applyAlignment="1">
      <alignment horizontal="center"/>
    </xf>
    <xf numFmtId="0" fontId="8" fillId="9" borderId="0" xfId="108" applyFont="1" applyFill="1" applyBorder="1" applyAlignment="1">
      <alignment horizontal="center"/>
    </xf>
    <xf numFmtId="0" fontId="8" fillId="9" borderId="0" xfId="108" applyFont="1" applyFill="1" applyAlignment="1">
      <alignment horizontal="center"/>
    </xf>
    <xf numFmtId="165" fontId="8" fillId="0" borderId="0" xfId="108" applyNumberFormat="1" applyFont="1" applyFill="1" applyAlignment="1">
      <alignment horizontal="center"/>
    </xf>
    <xf numFmtId="3" fontId="8" fillId="0" borderId="0" xfId="108" applyNumberFormat="1" applyFont="1" applyFill="1" applyAlignment="1">
      <alignment horizontal="center"/>
    </xf>
    <xf numFmtId="0" fontId="8" fillId="0" borderId="0" xfId="108" applyFont="1" applyFill="1" applyAlignment="1">
      <alignment horizontal="center"/>
    </xf>
    <xf numFmtId="0" fontId="8" fillId="0" borderId="0" xfId="108"/>
    <xf numFmtId="0" fontId="42" fillId="10" borderId="1" xfId="108" applyFont="1" applyFill="1" applyBorder="1" applyAlignment="1">
      <alignment horizontal="left"/>
    </xf>
    <xf numFmtId="4" fontId="42" fillId="10" borderId="2" xfId="108" applyNumberFormat="1" applyFont="1" applyFill="1" applyBorder="1" applyAlignment="1">
      <alignment horizontal="center"/>
    </xf>
    <xf numFmtId="0" fontId="42" fillId="10" borderId="2" xfId="108" applyFont="1" applyFill="1" applyBorder="1" applyAlignment="1">
      <alignment horizontal="center"/>
    </xf>
    <xf numFmtId="165" fontId="42" fillId="10" borderId="2" xfId="108" applyNumberFormat="1" applyFont="1" applyFill="1" applyBorder="1" applyAlignment="1">
      <alignment horizontal="center"/>
    </xf>
    <xf numFmtId="3" fontId="42" fillId="10" borderId="2" xfId="108" applyNumberFormat="1" applyFont="1" applyFill="1" applyBorder="1" applyAlignment="1">
      <alignment horizontal="center"/>
    </xf>
    <xf numFmtId="3" fontId="8" fillId="10" borderId="2" xfId="108" applyNumberFormat="1" applyFont="1" applyFill="1" applyBorder="1" applyAlignment="1">
      <alignment horizontal="center"/>
    </xf>
    <xf numFmtId="0" fontId="8" fillId="10" borderId="3" xfId="108" applyFont="1" applyFill="1" applyBorder="1" applyAlignment="1">
      <alignment horizontal="center"/>
    </xf>
    <xf numFmtId="0" fontId="43" fillId="0" borderId="5" xfId="108" applyFont="1" applyFill="1" applyBorder="1" applyAlignment="1">
      <alignment horizontal="left"/>
    </xf>
    <xf numFmtId="0" fontId="44" fillId="0" borderId="6" xfId="108" applyFont="1" applyFill="1" applyBorder="1" applyAlignment="1">
      <alignment horizontal="left"/>
    </xf>
    <xf numFmtId="0" fontId="45" fillId="0" borderId="6" xfId="108" applyFont="1" applyFill="1" applyBorder="1" applyAlignment="1">
      <alignment horizontal="center"/>
    </xf>
    <xf numFmtId="0" fontId="42" fillId="0" borderId="6" xfId="108" applyFont="1" applyFill="1" applyBorder="1" applyAlignment="1">
      <alignment horizontal="center"/>
    </xf>
    <xf numFmtId="0" fontId="14" fillId="0" borderId="6" xfId="108" applyFont="1" applyFill="1" applyBorder="1"/>
    <xf numFmtId="0" fontId="8" fillId="0" borderId="6" xfId="108" applyBorder="1"/>
    <xf numFmtId="165" fontId="45" fillId="0" borderId="6" xfId="108" applyNumberFormat="1" applyFont="1" applyFill="1" applyBorder="1" applyAlignment="1">
      <alignment horizontal="center"/>
    </xf>
    <xf numFmtId="3" fontId="45" fillId="0" borderId="6" xfId="108" applyNumberFormat="1" applyFont="1" applyFill="1" applyBorder="1" applyAlignment="1">
      <alignment horizontal="center"/>
    </xf>
    <xf numFmtId="0" fontId="43" fillId="0" borderId="6" xfId="108" applyFont="1" applyFill="1" applyBorder="1" applyAlignment="1">
      <alignment horizontal="left"/>
    </xf>
    <xf numFmtId="179" fontId="13" fillId="0" borderId="7" xfId="108" applyNumberFormat="1" applyFont="1" applyFill="1" applyBorder="1" applyAlignment="1">
      <alignment horizontal="left"/>
    </xf>
    <xf numFmtId="0" fontId="8" fillId="0" borderId="4" xfId="108" applyBorder="1"/>
    <xf numFmtId="0" fontId="46" fillId="0" borderId="76" xfId="108" applyFont="1" applyFill="1" applyBorder="1" applyAlignment="1">
      <alignment horizontal="center"/>
    </xf>
    <xf numFmtId="0" fontId="46" fillId="0" borderId="77" xfId="108" applyFont="1" applyFill="1" applyBorder="1" applyAlignment="1">
      <alignment horizontal="center"/>
    </xf>
    <xf numFmtId="0" fontId="46" fillId="0" borderId="78" xfId="108" applyFont="1" applyFill="1" applyBorder="1"/>
    <xf numFmtId="0" fontId="46" fillId="0" borderId="0" xfId="108" applyFont="1" applyFill="1" applyBorder="1"/>
    <xf numFmtId="0" fontId="8" fillId="0" borderId="0" xfId="108" applyFont="1" applyFill="1" applyBorder="1" applyAlignment="1">
      <alignment horizontal="center"/>
    </xf>
    <xf numFmtId="0" fontId="10" fillId="0" borderId="0" xfId="108" applyFont="1" applyFill="1" applyBorder="1"/>
    <xf numFmtId="0" fontId="8" fillId="0" borderId="0" xfId="108" applyFont="1" applyFill="1" applyBorder="1"/>
    <xf numFmtId="0" fontId="43" fillId="0" borderId="0" xfId="108" applyFont="1" applyFill="1" applyBorder="1" applyAlignment="1">
      <alignment horizontal="left"/>
    </xf>
    <xf numFmtId="0" fontId="13" fillId="0" borderId="8" xfId="108" applyFont="1" applyFill="1" applyBorder="1" applyAlignment="1">
      <alignment horizontal="left"/>
    </xf>
    <xf numFmtId="0" fontId="8" fillId="0" borderId="4" xfId="108" applyFont="1" applyFill="1" applyBorder="1" applyAlignment="1">
      <alignment horizontal="center"/>
    </xf>
    <xf numFmtId="0" fontId="13" fillId="0" borderId="79" xfId="108" applyFont="1" applyFill="1" applyBorder="1" applyAlignment="1">
      <alignment horizontal="center"/>
    </xf>
    <xf numFmtId="0" fontId="13" fillId="0" borderId="80" xfId="108" applyFont="1" applyFill="1" applyBorder="1" applyAlignment="1">
      <alignment horizontal="center"/>
    </xf>
    <xf numFmtId="2" fontId="13" fillId="0" borderId="80" xfId="108" applyNumberFormat="1" applyFont="1" applyFill="1" applyBorder="1" applyAlignment="1">
      <alignment horizontal="center"/>
    </xf>
    <xf numFmtId="0" fontId="13" fillId="0" borderId="0" xfId="108" applyFont="1" applyFill="1" applyBorder="1" applyAlignment="1">
      <alignment horizontal="left"/>
    </xf>
    <xf numFmtId="3" fontId="8" fillId="0" borderId="0" xfId="108" applyNumberFormat="1" applyFont="1" applyFill="1" applyBorder="1" applyAlignment="1">
      <alignment horizontal="center"/>
    </xf>
    <xf numFmtId="0" fontId="8" fillId="0" borderId="8" xfId="108" applyFont="1" applyFill="1" applyBorder="1" applyAlignment="1">
      <alignment horizontal="center"/>
    </xf>
    <xf numFmtId="180" fontId="8" fillId="0" borderId="0" xfId="108" applyNumberFormat="1" applyFont="1" applyFill="1" applyBorder="1" applyAlignment="1">
      <alignment horizontal="center"/>
    </xf>
    <xf numFmtId="3" fontId="10" fillId="0" borderId="81" xfId="108" applyNumberFormat="1" applyFont="1" applyFill="1" applyBorder="1" applyAlignment="1">
      <alignment horizontal="left"/>
    </xf>
    <xf numFmtId="3" fontId="13" fillId="0" borderId="82" xfId="108" applyNumberFormat="1" applyFont="1" applyFill="1" applyBorder="1" applyAlignment="1">
      <alignment horizontal="center"/>
    </xf>
    <xf numFmtId="0" fontId="47" fillId="0" borderId="83" xfId="108" applyFont="1" applyFill="1" applyBorder="1" applyAlignment="1">
      <alignment horizontal="center"/>
    </xf>
    <xf numFmtId="0" fontId="47" fillId="0" borderId="84" xfId="108" applyFont="1" applyFill="1" applyBorder="1" applyAlignment="1">
      <alignment horizontal="center"/>
    </xf>
    <xf numFmtId="0" fontId="47" fillId="0" borderId="85" xfId="108" applyFont="1" applyFill="1" applyBorder="1" applyAlignment="1">
      <alignment horizontal="center"/>
    </xf>
    <xf numFmtId="0" fontId="48" fillId="0" borderId="25" xfId="108" applyFont="1" applyFill="1" applyBorder="1" applyAlignment="1">
      <alignment horizontal="center"/>
    </xf>
    <xf numFmtId="165" fontId="8" fillId="0" borderId="0" xfId="108" applyNumberFormat="1" applyFont="1" applyFill="1" applyBorder="1" applyAlignment="1">
      <alignment horizontal="center"/>
    </xf>
    <xf numFmtId="0" fontId="8" fillId="0" borderId="8" xfId="108" applyBorder="1"/>
    <xf numFmtId="0" fontId="13" fillId="0" borderId="86" xfId="108" applyFont="1" applyFill="1" applyBorder="1" applyAlignment="1">
      <alignment horizontal="center"/>
    </xf>
    <xf numFmtId="12" fontId="13" fillId="0" borderId="87" xfId="108" applyNumberFormat="1" applyFont="1" applyFill="1" applyBorder="1" applyAlignment="1">
      <alignment horizontal="center"/>
    </xf>
    <xf numFmtId="165" fontId="13" fillId="0" borderId="88" xfId="108" applyNumberFormat="1" applyFont="1" applyFill="1" applyBorder="1" applyAlignment="1">
      <alignment horizontal="center"/>
    </xf>
    <xf numFmtId="180" fontId="8" fillId="0" borderId="30" xfId="108" applyNumberFormat="1" applyFont="1" applyFill="1" applyBorder="1" applyAlignment="1">
      <alignment horizontal="center"/>
    </xf>
    <xf numFmtId="0" fontId="10" fillId="0" borderId="34" xfId="108" applyFont="1" applyFill="1" applyBorder="1" applyAlignment="1">
      <alignment horizontal="center"/>
    </xf>
    <xf numFmtId="0" fontId="8" fillId="0" borderId="14" xfId="108" applyBorder="1"/>
    <xf numFmtId="0" fontId="47" fillId="0" borderId="43" xfId="108" applyFont="1" applyFill="1" applyBorder="1" applyAlignment="1">
      <alignment horizontal="center"/>
    </xf>
    <xf numFmtId="0" fontId="46" fillId="0" borderId="38" xfId="108" applyFont="1" applyFill="1" applyBorder="1" applyAlignment="1">
      <alignment horizontal="center"/>
    </xf>
    <xf numFmtId="0" fontId="47" fillId="0" borderId="18" xfId="108" applyFont="1" applyFill="1" applyBorder="1" applyAlignment="1">
      <alignment horizontal="center" wrapText="1"/>
    </xf>
    <xf numFmtId="0" fontId="48" fillId="0" borderId="18" xfId="108" applyFont="1" applyFill="1" applyBorder="1" applyAlignment="1">
      <alignment horizontal="center"/>
    </xf>
    <xf numFmtId="0" fontId="47" fillId="0" borderId="19" xfId="108" applyFont="1" applyFill="1" applyBorder="1" applyAlignment="1">
      <alignment horizontal="center"/>
    </xf>
    <xf numFmtId="165" fontId="48" fillId="0" borderId="18" xfId="108" applyNumberFormat="1" applyFont="1" applyFill="1" applyBorder="1" applyAlignment="1">
      <alignment horizontal="center"/>
    </xf>
    <xf numFmtId="3" fontId="48" fillId="0" borderId="18" xfId="108" applyNumberFormat="1" applyFont="1" applyFill="1" applyBorder="1" applyAlignment="1">
      <alignment horizontal="center"/>
    </xf>
    <xf numFmtId="0" fontId="47" fillId="0" borderId="27" xfId="108" applyFont="1" applyFill="1" applyBorder="1" applyAlignment="1">
      <alignment horizontal="center"/>
    </xf>
    <xf numFmtId="0" fontId="49" fillId="10" borderId="4" xfId="108" applyFont="1" applyFill="1" applyBorder="1" applyAlignment="1">
      <alignment horizontal="center"/>
    </xf>
    <xf numFmtId="0" fontId="8" fillId="10" borderId="89" xfId="108" applyFont="1" applyFill="1" applyBorder="1" applyAlignment="1" applyProtection="1">
      <alignment horizontal="center"/>
      <protection locked="0"/>
    </xf>
    <xf numFmtId="2" fontId="8" fillId="10" borderId="90" xfId="108" applyNumberFormat="1" applyFont="1" applyFill="1" applyBorder="1" applyAlignment="1" applyProtection="1">
      <alignment horizontal="center"/>
      <protection locked="0"/>
    </xf>
    <xf numFmtId="2" fontId="8" fillId="10" borderId="18" xfId="108" applyNumberFormat="1" applyFont="1" applyFill="1" applyBorder="1" applyAlignment="1" applyProtection="1">
      <alignment horizontal="center"/>
    </xf>
    <xf numFmtId="165" fontId="8" fillId="10" borderId="38" xfId="108" applyNumberFormat="1" applyFill="1" applyBorder="1" applyAlignment="1" applyProtection="1">
      <alignment horizontal="center"/>
    </xf>
    <xf numFmtId="165" fontId="8" fillId="10" borderId="18" xfId="108" applyNumberFormat="1" applyFont="1" applyFill="1" applyBorder="1" applyAlignment="1" applyProtection="1">
      <alignment horizontal="center"/>
    </xf>
    <xf numFmtId="3" fontId="8" fillId="10" borderId="18" xfId="108" applyNumberFormat="1" applyFont="1" applyFill="1" applyBorder="1" applyAlignment="1" applyProtection="1">
      <alignment horizontal="center"/>
    </xf>
    <xf numFmtId="0" fontId="13" fillId="10" borderId="91" xfId="108" applyFont="1" applyFill="1" applyBorder="1" applyAlignment="1" applyProtection="1">
      <alignment horizontal="center"/>
      <protection locked="0"/>
    </xf>
    <xf numFmtId="0" fontId="8" fillId="0" borderId="92" xfId="108" applyFont="1" applyFill="1" applyBorder="1" applyAlignment="1" applyProtection="1">
      <alignment horizontal="center"/>
      <protection locked="0"/>
    </xf>
    <xf numFmtId="0" fontId="8" fillId="0" borderId="89" xfId="108" applyFont="1" applyFill="1" applyBorder="1" applyAlignment="1" applyProtection="1">
      <alignment horizontal="center"/>
      <protection locked="0"/>
    </xf>
    <xf numFmtId="4" fontId="0" fillId="0" borderId="19" xfId="0" applyNumberFormat="1" applyBorder="1" applyAlignment="1"/>
    <xf numFmtId="2" fontId="8" fillId="0" borderId="18" xfId="108" applyNumberFormat="1" applyFont="1" applyFill="1" applyBorder="1" applyAlignment="1" applyProtection="1">
      <alignment horizontal="center"/>
    </xf>
    <xf numFmtId="165" fontId="8" fillId="0" borderId="38" xfId="108" applyNumberFormat="1" applyFill="1" applyBorder="1" applyAlignment="1" applyProtection="1">
      <alignment horizontal="center"/>
    </xf>
    <xf numFmtId="165" fontId="8" fillId="0" borderId="18" xfId="108" applyNumberFormat="1" applyFont="1" applyFill="1" applyBorder="1" applyAlignment="1" applyProtection="1">
      <alignment horizontal="center"/>
    </xf>
    <xf numFmtId="3" fontId="8" fillId="0" borderId="18" xfId="108" applyNumberFormat="1" applyFont="1" applyFill="1" applyBorder="1" applyAlignment="1" applyProtection="1">
      <alignment horizontal="center"/>
    </xf>
    <xf numFmtId="0" fontId="13" fillId="0" borderId="91" xfId="108" applyFont="1" applyFill="1" applyBorder="1" applyAlignment="1" applyProtection="1">
      <alignment horizontal="center"/>
      <protection locked="0"/>
    </xf>
    <xf numFmtId="0" fontId="8" fillId="0" borderId="0" xfId="108" applyBorder="1"/>
    <xf numFmtId="0" fontId="8" fillId="10" borderId="92" xfId="108" applyFont="1" applyFill="1" applyBorder="1" applyAlignment="1" applyProtection="1">
      <alignment horizontal="center"/>
      <protection locked="0"/>
    </xf>
    <xf numFmtId="2" fontId="50" fillId="10" borderId="18" xfId="0" applyNumberFormat="1" applyFont="1" applyFill="1" applyBorder="1" applyAlignment="1">
      <alignment horizontal="center"/>
    </xf>
    <xf numFmtId="0" fontId="13" fillId="5" borderId="91" xfId="108" applyFont="1" applyFill="1" applyBorder="1" applyAlignment="1" applyProtection="1">
      <alignment horizontal="center"/>
      <protection locked="0"/>
    </xf>
    <xf numFmtId="0" fontId="8" fillId="5" borderId="92" xfId="108" applyFont="1" applyFill="1" applyBorder="1" applyAlignment="1" applyProtection="1">
      <alignment horizontal="center"/>
      <protection locked="0"/>
    </xf>
    <xf numFmtId="2" fontId="8" fillId="5" borderId="18" xfId="108" applyNumberFormat="1" applyFont="1" applyFill="1" applyBorder="1" applyAlignment="1" applyProtection="1">
      <alignment horizontal="center"/>
    </xf>
    <xf numFmtId="165" fontId="8" fillId="5" borderId="38" xfId="108" applyNumberFormat="1" applyFill="1" applyBorder="1" applyAlignment="1" applyProtection="1">
      <alignment horizontal="center"/>
    </xf>
    <xf numFmtId="165" fontId="8" fillId="5" borderId="18" xfId="108" applyNumberFormat="1" applyFont="1" applyFill="1" applyBorder="1" applyAlignment="1" applyProtection="1">
      <alignment horizontal="center"/>
    </xf>
    <xf numFmtId="3" fontId="8" fillId="5" borderId="18" xfId="108" applyNumberFormat="1" applyFont="1" applyFill="1" applyBorder="1" applyAlignment="1" applyProtection="1">
      <alignment horizontal="center"/>
    </xf>
    <xf numFmtId="0" fontId="51" fillId="5" borderId="91" xfId="108" applyFont="1" applyFill="1" applyBorder="1" applyAlignment="1" applyProtection="1">
      <alignment horizontal="center"/>
      <protection locked="0"/>
    </xf>
    <xf numFmtId="0" fontId="8" fillId="0" borderId="91" xfId="108" applyFont="1" applyFill="1" applyBorder="1" applyAlignment="1" applyProtection="1">
      <alignment horizontal="center"/>
      <protection locked="0"/>
    </xf>
    <xf numFmtId="0" fontId="51" fillId="0" borderId="0" xfId="108" applyFont="1"/>
    <xf numFmtId="2" fontId="53" fillId="5" borderId="18" xfId="0" applyNumberFormat="1" applyFont="1" applyFill="1" applyBorder="1" applyAlignment="1">
      <alignment horizontal="center"/>
    </xf>
    <xf numFmtId="2" fontId="54" fillId="5" borderId="18" xfId="0" applyNumberFormat="1" applyFont="1" applyFill="1" applyBorder="1" applyAlignment="1">
      <alignment horizontal="center"/>
    </xf>
    <xf numFmtId="2" fontId="41" fillId="5" borderId="18" xfId="0" applyNumberFormat="1" applyFont="1" applyFill="1" applyBorder="1" applyAlignment="1">
      <alignment horizontal="center"/>
    </xf>
    <xf numFmtId="0" fontId="8" fillId="0" borderId="0" xfId="108" applyFont="1"/>
    <xf numFmtId="2" fontId="55" fillId="5" borderId="18" xfId="0" applyNumberFormat="1" applyFont="1" applyFill="1" applyBorder="1" applyAlignment="1">
      <alignment horizontal="center"/>
    </xf>
    <xf numFmtId="2" fontId="56" fillId="5" borderId="18" xfId="0" applyNumberFormat="1" applyFont="1" applyFill="1" applyBorder="1" applyAlignment="1">
      <alignment horizontal="center"/>
    </xf>
    <xf numFmtId="4" fontId="0" fillId="0" borderId="25" xfId="0" applyNumberFormat="1" applyBorder="1"/>
    <xf numFmtId="4" fontId="0" fillId="0" borderId="27" xfId="0" applyNumberFormat="1" applyBorder="1"/>
    <xf numFmtId="0" fontId="8" fillId="0" borderId="0" xfId="108" applyFill="1" applyAlignment="1">
      <alignment horizontal="center"/>
    </xf>
    <xf numFmtId="2" fontId="50" fillId="5" borderId="18" xfId="0" applyNumberFormat="1" applyFont="1" applyFill="1" applyBorder="1" applyAlignment="1">
      <alignment horizontal="center"/>
    </xf>
    <xf numFmtId="2" fontId="10" fillId="10" borderId="90" xfId="108" applyNumberFormat="1" applyFont="1" applyFill="1" applyBorder="1" applyAlignment="1" applyProtection="1">
      <alignment horizontal="center"/>
      <protection locked="0"/>
    </xf>
    <xf numFmtId="0" fontId="8" fillId="10" borderId="0" xfId="108" applyFill="1"/>
    <xf numFmtId="0" fontId="8" fillId="5" borderId="89" xfId="108" applyFont="1" applyFill="1" applyBorder="1" applyAlignment="1" applyProtection="1">
      <alignment horizontal="center"/>
      <protection locked="0"/>
    </xf>
    <xf numFmtId="0" fontId="8" fillId="5" borderId="91" xfId="108" applyFont="1" applyFill="1" applyBorder="1" applyAlignment="1" applyProtection="1">
      <alignment horizontal="center"/>
      <protection locked="0"/>
    </xf>
    <xf numFmtId="0" fontId="8" fillId="5" borderId="91" xfId="108" quotePrefix="1" applyFont="1" applyFill="1" applyBorder="1" applyAlignment="1" applyProtection="1">
      <alignment horizontal="center"/>
      <protection locked="0"/>
    </xf>
    <xf numFmtId="2" fontId="57" fillId="5" borderId="93" xfId="108" applyNumberFormat="1" applyFont="1" applyFill="1" applyBorder="1" applyAlignment="1" applyProtection="1">
      <alignment horizontal="center"/>
      <protection locked="0"/>
    </xf>
    <xf numFmtId="2" fontId="10" fillId="5" borderId="90" xfId="108" applyNumberFormat="1" applyFont="1" applyFill="1" applyBorder="1" applyAlignment="1" applyProtection="1">
      <alignment horizontal="center"/>
      <protection locked="0"/>
    </xf>
    <xf numFmtId="0" fontId="8" fillId="5" borderId="0" xfId="108" applyFill="1"/>
    <xf numFmtId="165" fontId="8" fillId="10" borderId="2" xfId="108" applyNumberFormat="1" applyFont="1" applyFill="1" applyBorder="1" applyAlignment="1">
      <alignment horizontal="center"/>
    </xf>
    <xf numFmtId="0" fontId="13" fillId="0" borderId="87" xfId="108" applyFont="1" applyFill="1" applyBorder="1" applyAlignment="1">
      <alignment horizontal="center"/>
    </xf>
    <xf numFmtId="0" fontId="8" fillId="11" borderId="92" xfId="108" applyFont="1" applyFill="1" applyBorder="1" applyAlignment="1" applyProtection="1">
      <alignment horizontal="center"/>
      <protection locked="0"/>
    </xf>
    <xf numFmtId="0" fontId="8" fillId="11" borderId="89" xfId="108" applyFont="1" applyFill="1" applyBorder="1" applyAlignment="1" applyProtection="1">
      <alignment horizontal="center"/>
      <protection locked="0"/>
    </xf>
    <xf numFmtId="2" fontId="58" fillId="11" borderId="18" xfId="0" applyNumberFormat="1" applyFont="1" applyFill="1" applyBorder="1" applyAlignment="1">
      <alignment horizontal="center"/>
    </xf>
    <xf numFmtId="2" fontId="8" fillId="11" borderId="18" xfId="108" applyNumberFormat="1" applyFont="1" applyFill="1" applyBorder="1" applyAlignment="1" applyProtection="1">
      <alignment horizontal="center"/>
    </xf>
    <xf numFmtId="165" fontId="8" fillId="11" borderId="38" xfId="108" applyNumberFormat="1" applyFill="1" applyBorder="1" applyAlignment="1" applyProtection="1">
      <alignment horizontal="center"/>
    </xf>
    <xf numFmtId="165" fontId="8" fillId="11" borderId="18" xfId="108" applyNumberFormat="1" applyFont="1" applyFill="1" applyBorder="1" applyAlignment="1" applyProtection="1">
      <alignment horizontal="center"/>
    </xf>
    <xf numFmtId="3" fontId="8" fillId="11" borderId="18" xfId="108" applyNumberFormat="1" applyFont="1" applyFill="1" applyBorder="1" applyAlignment="1" applyProtection="1">
      <alignment horizontal="center"/>
    </xf>
    <xf numFmtId="0" fontId="13" fillId="11" borderId="91" xfId="108" applyFont="1" applyFill="1" applyBorder="1" applyAlignment="1" applyProtection="1">
      <alignment horizontal="center"/>
      <protection locked="0"/>
    </xf>
    <xf numFmtId="2" fontId="58" fillId="0" borderId="18" xfId="0" applyNumberFormat="1" applyFont="1" applyBorder="1" applyAlignment="1">
      <alignment horizontal="center"/>
    </xf>
    <xf numFmtId="0" fontId="10" fillId="0" borderId="0" xfId="108" applyFont="1"/>
    <xf numFmtId="0" fontId="59" fillId="5" borderId="91" xfId="108" applyFont="1" applyFill="1" applyBorder="1" applyAlignment="1" applyProtection="1">
      <alignment horizontal="center"/>
      <protection locked="0"/>
    </xf>
    <xf numFmtId="2" fontId="14" fillId="0" borderId="18" xfId="0" applyNumberFormat="1" applyFont="1" applyBorder="1" applyAlignment="1">
      <alignment horizontal="center"/>
    </xf>
    <xf numFmtId="2" fontId="14" fillId="5" borderId="18" xfId="0" applyNumberFormat="1" applyFont="1" applyFill="1" applyBorder="1" applyAlignment="1">
      <alignment horizontal="center"/>
    </xf>
    <xf numFmtId="2" fontId="29" fillId="0" borderId="94" xfId="108" applyNumberFormat="1" applyFont="1" applyBorder="1" applyAlignment="1" applyProtection="1">
      <alignment horizontal="center"/>
      <protection locked="0"/>
    </xf>
    <xf numFmtId="2" fontId="8" fillId="0" borderId="18" xfId="0" applyNumberFormat="1" applyFont="1" applyBorder="1" applyAlignment="1">
      <alignment horizontal="center"/>
    </xf>
    <xf numFmtId="2" fontId="8" fillId="0" borderId="0" xfId="108" applyNumberFormat="1" applyFont="1" applyFill="1" applyBorder="1" applyAlignment="1">
      <alignment horizontal="center"/>
    </xf>
    <xf numFmtId="0" fontId="10" fillId="0" borderId="91" xfId="108" applyFont="1" applyFill="1" applyBorder="1" applyAlignment="1" applyProtection="1">
      <alignment horizontal="center"/>
      <protection locked="0"/>
    </xf>
    <xf numFmtId="0" fontId="60" fillId="0" borderId="91" xfId="108" applyFont="1" applyFill="1" applyBorder="1" applyAlignment="1" applyProtection="1">
      <alignment horizontal="center"/>
      <protection locked="0"/>
    </xf>
    <xf numFmtId="0" fontId="13" fillId="0" borderId="95" xfId="108" applyFont="1" applyFill="1" applyBorder="1" applyAlignment="1" applyProtection="1">
      <alignment horizontal="center"/>
      <protection locked="0"/>
    </xf>
    <xf numFmtId="2" fontId="46" fillId="0" borderId="93" xfId="108" applyNumberFormat="1" applyFont="1" applyBorder="1" applyAlignment="1" applyProtection="1">
      <alignment horizontal="center"/>
      <protection locked="0"/>
    </xf>
    <xf numFmtId="2" fontId="46" fillId="0" borderId="94" xfId="108" applyNumberFormat="1" applyFont="1" applyBorder="1" applyAlignment="1" applyProtection="1">
      <alignment horizontal="center"/>
      <protection locked="0"/>
    </xf>
    <xf numFmtId="2" fontId="10" fillId="0" borderId="94" xfId="108" applyNumberFormat="1" applyFont="1" applyBorder="1" applyAlignment="1" applyProtection="1">
      <alignment horizontal="center"/>
      <protection locked="0"/>
    </xf>
    <xf numFmtId="0" fontId="61" fillId="0" borderId="91" xfId="108" applyFont="1" applyFill="1" applyBorder="1" applyAlignment="1" applyProtection="1">
      <alignment horizontal="center"/>
      <protection locked="0"/>
    </xf>
    <xf numFmtId="2" fontId="57" fillId="0" borderId="93" xfId="108" applyNumberFormat="1" applyFont="1" applyBorder="1" applyAlignment="1" applyProtection="1">
      <alignment horizontal="center"/>
      <protection locked="0"/>
    </xf>
    <xf numFmtId="2" fontId="57" fillId="0" borderId="94" xfId="108" applyNumberFormat="1" applyFont="1" applyBorder="1" applyAlignment="1" applyProtection="1">
      <alignment horizontal="center"/>
      <protection locked="0"/>
    </xf>
    <xf numFmtId="2" fontId="57" fillId="0" borderId="96" xfId="108" applyNumberFormat="1" applyFont="1" applyBorder="1" applyAlignment="1" applyProtection="1">
      <alignment horizontal="center"/>
      <protection locked="0"/>
    </xf>
    <xf numFmtId="2" fontId="8" fillId="0" borderId="90" xfId="108" applyNumberFormat="1" applyFont="1" applyFill="1" applyBorder="1" applyAlignment="1" applyProtection="1">
      <alignment horizontal="center"/>
      <protection locked="0"/>
    </xf>
    <xf numFmtId="0" fontId="8" fillId="0" borderId="0" xfId="108" applyProtection="1">
      <protection locked="0"/>
    </xf>
    <xf numFmtId="0" fontId="8" fillId="0" borderId="0" xfId="108" applyProtection="1"/>
    <xf numFmtId="0" fontId="8" fillId="0" borderId="97" xfId="108" applyFont="1" applyFill="1" applyBorder="1" applyAlignment="1" applyProtection="1">
      <alignment horizontal="center"/>
      <protection locked="0"/>
    </xf>
    <xf numFmtId="0" fontId="64" fillId="0" borderId="0" xfId="109" applyFont="1"/>
    <xf numFmtId="0" fontId="49" fillId="0" borderId="99" xfId="109" quotePrefix="1" applyFont="1" applyBorder="1" applyAlignment="1">
      <alignment horizontal="left"/>
    </xf>
    <xf numFmtId="0" fontId="49" fillId="0" borderId="99" xfId="109" applyFont="1" applyBorder="1" applyAlignment="1">
      <alignment horizontal="left"/>
    </xf>
    <xf numFmtId="0" fontId="49" fillId="0" borderId="100" xfId="109" applyFont="1" applyBorder="1" applyAlignment="1"/>
    <xf numFmtId="0" fontId="49" fillId="0" borderId="0" xfId="109" applyFont="1"/>
    <xf numFmtId="0" fontId="66" fillId="0" borderId="0" xfId="109" applyFont="1"/>
    <xf numFmtId="0" fontId="67" fillId="0" borderId="0" xfId="109" applyFont="1" applyAlignment="1">
      <alignment horizontal="center" vertical="center" wrapText="1"/>
    </xf>
    <xf numFmtId="49" fontId="67" fillId="0" borderId="101" xfId="109" applyNumberFormat="1" applyFont="1" applyBorder="1" applyAlignment="1" applyProtection="1">
      <alignment horizontal="center" vertical="center" wrapText="1"/>
      <protection locked="0"/>
    </xf>
    <xf numFmtId="0" fontId="67" fillId="0" borderId="101" xfId="109" applyFont="1" applyBorder="1" applyAlignment="1" applyProtection="1">
      <alignment horizontal="center" vertical="center" wrapText="1"/>
      <protection locked="0"/>
    </xf>
    <xf numFmtId="0" fontId="67" fillId="0" borderId="0" xfId="109" applyFont="1" applyAlignment="1">
      <alignment horizontal="center" vertical="center"/>
    </xf>
    <xf numFmtId="1" fontId="67" fillId="0" borderId="101" xfId="109" applyNumberFormat="1" applyFont="1" applyFill="1" applyBorder="1" applyAlignment="1" applyProtection="1">
      <alignment horizontal="center" vertical="center" wrapText="1"/>
    </xf>
    <xf numFmtId="17" fontId="67" fillId="0" borderId="101" xfId="109" applyNumberFormat="1" applyFont="1" applyBorder="1" applyAlignment="1" applyProtection="1">
      <alignment horizontal="center" vertical="center" wrapText="1"/>
      <protection locked="0"/>
    </xf>
    <xf numFmtId="0" fontId="67" fillId="0" borderId="0" xfId="109" applyFont="1"/>
    <xf numFmtId="0" fontId="62" fillId="0" borderId="0" xfId="109"/>
    <xf numFmtId="0" fontId="62" fillId="0" borderId="0" xfId="109" applyAlignment="1">
      <alignment horizontal="center"/>
    </xf>
    <xf numFmtId="14" fontId="0" fillId="0" borderId="0" xfId="0" applyNumberFormat="1"/>
    <xf numFmtId="0" fontId="52" fillId="0" borderId="91" xfId="108" applyFont="1" applyFill="1" applyBorder="1" applyAlignment="1" applyProtection="1">
      <alignment horizontal="center"/>
      <protection locked="0"/>
    </xf>
    <xf numFmtId="14" fontId="9" fillId="3" borderId="18" xfId="1" applyNumberFormat="1" applyFont="1" applyFill="1" applyBorder="1" applyAlignment="1" applyProtection="1">
      <alignment horizontal="center"/>
      <protection locked="0"/>
    </xf>
    <xf numFmtId="168" fontId="9" fillId="3" borderId="18" xfId="1" applyNumberFormat="1" applyFont="1" applyFill="1" applyBorder="1" applyAlignment="1" applyProtection="1">
      <alignment horizontal="center"/>
    </xf>
    <xf numFmtId="8" fontId="9" fillId="3" borderId="18" xfId="105" applyNumberFormat="1" applyFont="1" applyFill="1" applyBorder="1" applyAlignment="1" applyProtection="1">
      <alignment horizontal="center"/>
    </xf>
    <xf numFmtId="44" fontId="9" fillId="3" borderId="18" xfId="105" applyFont="1" applyFill="1" applyBorder="1" applyProtection="1">
      <protection locked="0"/>
    </xf>
    <xf numFmtId="8" fontId="9" fillId="3" borderId="18" xfId="105" applyNumberFormat="1" applyFont="1" applyFill="1" applyBorder="1" applyProtection="1">
      <protection locked="0"/>
    </xf>
    <xf numFmtId="44" fontId="9" fillId="3" borderId="18" xfId="105" applyFont="1" applyFill="1" applyBorder="1" applyProtection="1"/>
    <xf numFmtId="0" fontId="10" fillId="0" borderId="0" xfId="2" applyFont="1" applyBorder="1" applyAlignment="1" applyProtection="1">
      <protection hidden="1"/>
    </xf>
    <xf numFmtId="0" fontId="10" fillId="0" borderId="0" xfId="2" applyFont="1" applyBorder="1" applyAlignment="1" applyProtection="1">
      <protection locked="0"/>
    </xf>
    <xf numFmtId="0" fontId="69" fillId="0" borderId="68" xfId="2" applyFont="1" applyBorder="1" applyAlignment="1" applyProtection="1">
      <alignment horizontal="center" vertical="center"/>
      <protection hidden="1"/>
    </xf>
    <xf numFmtId="0" fontId="69" fillId="0" borderId="69" xfId="2" applyFont="1" applyBorder="1" applyAlignment="1" applyProtection="1">
      <alignment horizontal="center" vertical="center"/>
      <protection hidden="1"/>
    </xf>
    <xf numFmtId="2" fontId="69" fillId="0" borderId="69" xfId="2" applyNumberFormat="1" applyFont="1" applyBorder="1" applyAlignment="1" applyProtection="1">
      <alignment horizontal="center" vertical="center"/>
      <protection hidden="1"/>
    </xf>
    <xf numFmtId="0" fontId="69" fillId="0" borderId="70" xfId="2" applyFont="1" applyBorder="1" applyAlignment="1" applyProtection="1">
      <alignment horizontal="center" vertical="center"/>
      <protection hidden="1"/>
    </xf>
    <xf numFmtId="0" fontId="69" fillId="2" borderId="75" xfId="2" applyFont="1" applyFill="1" applyBorder="1" applyProtection="1">
      <protection hidden="1"/>
    </xf>
    <xf numFmtId="0" fontId="69" fillId="2" borderId="52" xfId="2" applyFont="1" applyFill="1" applyBorder="1" applyAlignment="1" applyProtection="1">
      <alignment horizontal="center"/>
      <protection hidden="1"/>
    </xf>
    <xf numFmtId="0" fontId="69" fillId="2" borderId="52" xfId="2" applyFont="1" applyFill="1" applyBorder="1" applyAlignment="1" applyProtection="1">
      <alignment horizontal="right"/>
      <protection hidden="1"/>
    </xf>
    <xf numFmtId="2" fontId="69" fillId="2" borderId="52" xfId="2" applyNumberFormat="1" applyFont="1" applyFill="1" applyBorder="1" applyAlignment="1" applyProtection="1">
      <alignment horizontal="center"/>
      <protection hidden="1"/>
    </xf>
    <xf numFmtId="0" fontId="69" fillId="2" borderId="53" xfId="2" applyFont="1" applyFill="1" applyBorder="1" applyAlignment="1" applyProtection="1">
      <alignment horizontal="center"/>
      <protection hidden="1"/>
    </xf>
    <xf numFmtId="0" fontId="15" fillId="0" borderId="0" xfId="0" applyFont="1"/>
    <xf numFmtId="0" fontId="50" fillId="0" borderId="0" xfId="3" applyFont="1"/>
    <xf numFmtId="2" fontId="50" fillId="0" borderId="0" xfId="2" applyNumberFormat="1" applyFont="1" applyProtection="1">
      <protection hidden="1"/>
    </xf>
    <xf numFmtId="0" fontId="50" fillId="0" borderId="18" xfId="2" applyFont="1" applyFill="1" applyBorder="1" applyAlignment="1" applyProtection="1">
      <alignment horizontal="center"/>
      <protection hidden="1"/>
    </xf>
    <xf numFmtId="2" fontId="50" fillId="0" borderId="18" xfId="2" applyNumberFormat="1" applyFont="1" applyBorder="1" applyProtection="1">
      <protection hidden="1"/>
    </xf>
    <xf numFmtId="2" fontId="50" fillId="0" borderId="18" xfId="2" applyNumberFormat="1" applyFont="1" applyBorder="1" applyAlignment="1" applyProtection="1">
      <alignment horizontal="center"/>
      <protection hidden="1"/>
    </xf>
    <xf numFmtId="0" fontId="0" fillId="0" borderId="0" xfId="0" applyFont="1"/>
    <xf numFmtId="2" fontId="55" fillId="0" borderId="6" xfId="2" applyNumberFormat="1" applyFont="1" applyBorder="1" applyAlignment="1" applyProtection="1">
      <alignment horizontal="right" vertical="center"/>
      <protection hidden="1"/>
    </xf>
    <xf numFmtId="4" fontId="56" fillId="0" borderId="16" xfId="2" applyNumberFormat="1" applyFont="1" applyBorder="1" applyAlignment="1" applyProtection="1">
      <alignment horizontal="centerContinuous"/>
      <protection locked="0"/>
    </xf>
    <xf numFmtId="2" fontId="56" fillId="0" borderId="6" xfId="2" applyNumberFormat="1" applyFont="1" applyBorder="1" applyProtection="1">
      <protection hidden="1"/>
    </xf>
    <xf numFmtId="2" fontId="55" fillId="0" borderId="0" xfId="2" applyNumberFormat="1" applyFont="1" applyBorder="1" applyAlignment="1" applyProtection="1">
      <alignment horizontal="right" vertical="center"/>
      <protection hidden="1"/>
    </xf>
    <xf numFmtId="4" fontId="56" fillId="0" borderId="108" xfId="2" applyNumberFormat="1" applyFont="1" applyBorder="1" applyAlignment="1" applyProtection="1">
      <alignment horizontal="centerContinuous"/>
      <protection locked="0"/>
    </xf>
    <xf numFmtId="2" fontId="56" fillId="0" borderId="0" xfId="2" applyNumberFormat="1" applyFont="1" applyBorder="1" applyProtection="1">
      <protection hidden="1"/>
    </xf>
    <xf numFmtId="2" fontId="55" fillId="0" borderId="0" xfId="2" applyNumberFormat="1" applyFont="1" applyBorder="1" applyAlignment="1" applyProtection="1">
      <alignment horizontal="right"/>
      <protection hidden="1"/>
    </xf>
    <xf numFmtId="4" fontId="56" fillId="0" borderId="108" xfId="2" applyNumberFormat="1" applyFont="1" applyBorder="1" applyAlignment="1" applyProtection="1">
      <alignment horizontal="centerContinuous"/>
      <protection hidden="1"/>
    </xf>
    <xf numFmtId="2" fontId="55" fillId="0" borderId="0" xfId="2" applyNumberFormat="1" applyFont="1" applyBorder="1" applyAlignment="1" applyProtection="1">
      <alignment horizontal="center" vertical="center"/>
      <protection hidden="1"/>
    </xf>
    <xf numFmtId="1" fontId="56" fillId="0" borderId="0" xfId="2" applyNumberFormat="1" applyFont="1" applyBorder="1" applyAlignment="1" applyProtection="1">
      <alignment horizontal="centerContinuous"/>
      <protection hidden="1"/>
    </xf>
    <xf numFmtId="0" fontId="69" fillId="0" borderId="10" xfId="2" applyFont="1" applyBorder="1" applyAlignment="1" applyProtection="1">
      <protection hidden="1"/>
    </xf>
    <xf numFmtId="4" fontId="56" fillId="0" borderId="10" xfId="2" applyNumberFormat="1" applyFont="1" applyBorder="1" applyAlignment="1" applyProtection="1">
      <alignment horizontal="centerContinuous"/>
      <protection locked="0"/>
    </xf>
    <xf numFmtId="2" fontId="56" fillId="0" borderId="10" xfId="2" applyNumberFormat="1" applyFont="1" applyBorder="1" applyAlignment="1" applyProtection="1">
      <alignment horizontal="centerContinuous"/>
      <protection hidden="1"/>
    </xf>
    <xf numFmtId="2" fontId="69" fillId="0" borderId="10" xfId="2" applyNumberFormat="1" applyFont="1" applyBorder="1" applyProtection="1">
      <protection hidden="1"/>
    </xf>
    <xf numFmtId="0" fontId="69" fillId="0" borderId="11" xfId="2" applyFont="1" applyBorder="1" applyAlignment="1" applyProtection="1">
      <alignment horizontal="center"/>
      <protection hidden="1"/>
    </xf>
    <xf numFmtId="2" fontId="56" fillId="0" borderId="99" xfId="2" applyNumberFormat="1" applyFont="1" applyBorder="1" applyAlignment="1" applyProtection="1">
      <alignment horizontal="centerContinuous"/>
      <protection locked="0"/>
    </xf>
    <xf numFmtId="0" fontId="68" fillId="0" borderId="1" xfId="0" applyNumberFormat="1" applyFont="1" applyBorder="1" applyAlignment="1">
      <alignment horizontal="center" vertical="center"/>
    </xf>
    <xf numFmtId="2" fontId="50" fillId="0" borderId="6" xfId="2" applyNumberFormat="1" applyFont="1" applyBorder="1" applyAlignment="1" applyProtection="1">
      <alignment horizontal="right"/>
      <protection hidden="1"/>
    </xf>
    <xf numFmtId="2" fontId="69" fillId="0" borderId="17" xfId="2" applyNumberFormat="1" applyFont="1" applyBorder="1" applyAlignment="1" applyProtection="1">
      <alignment horizontal="center"/>
      <protection locked="0"/>
    </xf>
    <xf numFmtId="0" fontId="50" fillId="0" borderId="34" xfId="2" applyFont="1" applyBorder="1" applyAlignment="1" applyProtection="1">
      <alignment horizontal="center"/>
      <protection hidden="1"/>
    </xf>
    <xf numFmtId="2" fontId="50" fillId="0" borderId="0" xfId="2" applyNumberFormat="1" applyFont="1" applyBorder="1" applyAlignment="1" applyProtection="1">
      <alignment horizontal="right"/>
      <protection hidden="1"/>
    </xf>
    <xf numFmtId="2" fontId="69" fillId="0" borderId="110" xfId="2" applyNumberFormat="1" applyFont="1" applyBorder="1" applyAlignment="1" applyProtection="1">
      <alignment horizontal="center"/>
      <protection locked="0"/>
    </xf>
    <xf numFmtId="0" fontId="50" fillId="0" borderId="52" xfId="2" applyFont="1" applyBorder="1" applyAlignment="1" applyProtection="1">
      <alignment horizontal="center"/>
      <protection hidden="1"/>
    </xf>
    <xf numFmtId="2" fontId="69" fillId="0" borderId="8" xfId="2" applyNumberFormat="1" applyFont="1" applyBorder="1" applyAlignment="1" applyProtection="1">
      <alignment horizontal="center"/>
      <protection locked="0"/>
    </xf>
    <xf numFmtId="2" fontId="50" fillId="0" borderId="0" xfId="2" applyNumberFormat="1" applyFont="1" applyBorder="1" applyAlignment="1" applyProtection="1">
      <alignment horizontal="center"/>
      <protection hidden="1"/>
    </xf>
    <xf numFmtId="0" fontId="69" fillId="0" borderId="8" xfId="2" applyFont="1" applyBorder="1" applyAlignment="1" applyProtection="1">
      <alignment horizontal="center"/>
      <protection hidden="1"/>
    </xf>
    <xf numFmtId="0" fontId="69" fillId="0" borderId="54" xfId="2" applyFont="1" applyBorder="1" applyAlignment="1" applyProtection="1">
      <alignment horizontal="center"/>
      <protection hidden="1"/>
    </xf>
    <xf numFmtId="0" fontId="69" fillId="0" borderId="54" xfId="2" applyFont="1" applyBorder="1" applyAlignment="1" applyProtection="1">
      <alignment horizontal="centerContinuous"/>
      <protection hidden="1"/>
    </xf>
    <xf numFmtId="0" fontId="50" fillId="2" borderId="0" xfId="2" applyFont="1" applyFill="1" applyBorder="1" applyAlignment="1" applyProtection="1">
      <alignment horizontal="center"/>
      <protection hidden="1"/>
    </xf>
    <xf numFmtId="0" fontId="50" fillId="2" borderId="0" xfId="2" applyFont="1" applyFill="1" applyBorder="1" applyProtection="1">
      <protection hidden="1"/>
    </xf>
    <xf numFmtId="0" fontId="69" fillId="2" borderId="51" xfId="2" applyFont="1" applyFill="1" applyBorder="1" applyAlignment="1" applyProtection="1">
      <alignment horizontal="center"/>
      <protection hidden="1"/>
    </xf>
    <xf numFmtId="0" fontId="69" fillId="2" borderId="0" xfId="2" applyFont="1" applyFill="1" applyBorder="1" applyAlignment="1" applyProtection="1">
      <alignment horizontal="centerContinuous"/>
      <protection hidden="1"/>
    </xf>
    <xf numFmtId="0" fontId="69" fillId="2" borderId="51" xfId="2" applyFont="1" applyFill="1" applyBorder="1" applyAlignment="1" applyProtection="1">
      <alignment horizontal="centerContinuous"/>
      <protection hidden="1"/>
    </xf>
    <xf numFmtId="2" fontId="50" fillId="0" borderId="0" xfId="2" applyNumberFormat="1" applyFont="1" applyBorder="1" applyProtection="1">
      <protection hidden="1"/>
    </xf>
    <xf numFmtId="0" fontId="50" fillId="0" borderId="39" xfId="2" applyFont="1" applyBorder="1" applyAlignment="1" applyProtection="1">
      <alignment horizontal="centerContinuous"/>
      <protection hidden="1"/>
    </xf>
    <xf numFmtId="2" fontId="50" fillId="0" borderId="39" xfId="2" applyNumberFormat="1" applyFont="1" applyBorder="1" applyAlignment="1" applyProtection="1">
      <alignment horizontal="centerContinuous"/>
      <protection hidden="1"/>
    </xf>
    <xf numFmtId="0" fontId="50" fillId="0" borderId="38" xfId="2" applyFont="1" applyBorder="1" applyAlignment="1" applyProtection="1">
      <alignment horizontal="centerContinuous"/>
      <protection hidden="1"/>
    </xf>
    <xf numFmtId="0" fontId="50" fillId="0" borderId="38" xfId="2" applyFont="1" applyBorder="1" applyAlignment="1" applyProtection="1">
      <alignment horizontal="center"/>
      <protection hidden="1"/>
    </xf>
    <xf numFmtId="0" fontId="50" fillId="0" borderId="5" xfId="2" applyFont="1" applyBorder="1" applyAlignment="1" applyProtection="1">
      <alignment horizontal="center" vertical="center"/>
      <protection hidden="1"/>
    </xf>
    <xf numFmtId="0" fontId="50" fillId="0" borderId="6" xfId="2" applyFont="1" applyBorder="1" applyAlignment="1" applyProtection="1">
      <alignment horizontal="center" vertical="center"/>
      <protection hidden="1"/>
    </xf>
    <xf numFmtId="0" fontId="50" fillId="0" borderId="57" xfId="2" applyFont="1" applyBorder="1" applyAlignment="1" applyProtection="1">
      <alignment horizontal="center" vertical="center"/>
      <protection hidden="1"/>
    </xf>
    <xf numFmtId="0" fontId="70" fillId="3" borderId="102" xfId="109" applyFont="1" applyFill="1" applyBorder="1" applyAlignment="1">
      <alignment horizontal="center" wrapText="1"/>
    </xf>
    <xf numFmtId="0" fontId="70" fillId="3" borderId="101" xfId="109" applyFont="1" applyFill="1" applyBorder="1" applyAlignment="1">
      <alignment horizontal="center" vertical="center" wrapText="1"/>
    </xf>
    <xf numFmtId="0" fontId="70" fillId="3" borderId="101" xfId="109" applyFont="1" applyFill="1" applyBorder="1" applyAlignment="1">
      <alignment horizontal="center" wrapText="1"/>
    </xf>
    <xf numFmtId="0" fontId="70" fillId="3" borderId="103" xfId="109" applyFont="1" applyFill="1" applyBorder="1" applyAlignment="1">
      <alignment horizontal="center" vertical="top" wrapText="1"/>
    </xf>
    <xf numFmtId="0" fontId="70" fillId="3" borderId="101" xfId="109" applyFont="1" applyFill="1" applyBorder="1" applyAlignment="1">
      <alignment horizontal="center" vertical="top" wrapText="1"/>
    </xf>
    <xf numFmtId="170" fontId="55" fillId="0" borderId="26" xfId="2" applyNumberFormat="1" applyFont="1" applyBorder="1" applyAlignment="1" applyProtection="1">
      <alignment horizontal="center"/>
      <protection locked="0"/>
    </xf>
    <xf numFmtId="1" fontId="50" fillId="0" borderId="18" xfId="2" applyNumberFormat="1" applyFont="1" applyBorder="1" applyAlignment="1" applyProtection="1">
      <alignment horizontal="center"/>
      <protection locked="0"/>
    </xf>
    <xf numFmtId="2" fontId="50" fillId="0" borderId="18" xfId="2" applyNumberFormat="1" applyFont="1" applyBorder="1" applyAlignment="1" applyProtection="1">
      <alignment horizontal="center"/>
      <protection locked="0"/>
    </xf>
    <xf numFmtId="0" fontId="50" fillId="0" borderId="18" xfId="2" applyFont="1" applyBorder="1" applyAlignment="1" applyProtection="1">
      <alignment horizontal="center"/>
      <protection hidden="1"/>
    </xf>
    <xf numFmtId="0" fontId="50" fillId="0" borderId="0" xfId="3" applyFont="1" applyAlignment="1">
      <alignment horizontal="center"/>
    </xf>
    <xf numFmtId="0" fontId="50" fillId="0" borderId="0" xfId="2" applyFont="1" applyAlignment="1" applyProtection="1">
      <alignment horizontal="center"/>
      <protection hidden="1"/>
    </xf>
    <xf numFmtId="1" fontId="50" fillId="0" borderId="18" xfId="2" applyNumberFormat="1" applyFont="1" applyBorder="1" applyAlignment="1" applyProtection="1">
      <alignment horizontal="center"/>
      <protection hidden="1"/>
    </xf>
    <xf numFmtId="11" fontId="50" fillId="0" borderId="0" xfId="2" applyNumberFormat="1" applyFont="1" applyAlignment="1" applyProtection="1">
      <alignment horizontal="center"/>
      <protection hidden="1"/>
    </xf>
    <xf numFmtId="0" fontId="50" fillId="3" borderId="18" xfId="2" applyFont="1" applyFill="1" applyBorder="1" applyAlignment="1" applyProtection="1">
      <alignment horizontal="center"/>
      <protection locked="0"/>
    </xf>
    <xf numFmtId="2" fontId="50" fillId="3" borderId="18" xfId="2" applyNumberFormat="1" applyFont="1" applyFill="1" applyBorder="1" applyAlignment="1" applyProtection="1">
      <alignment horizontal="center"/>
      <protection locked="0"/>
    </xf>
    <xf numFmtId="0" fontId="0" fillId="0" borderId="0" xfId="0" applyFont="1" applyAlignment="1">
      <alignment horizontal="center"/>
    </xf>
    <xf numFmtId="0" fontId="15" fillId="0" borderId="0" xfId="0" applyFont="1" applyAlignment="1">
      <alignment horizontal="center"/>
    </xf>
    <xf numFmtId="0" fontId="50" fillId="0" borderId="18" xfId="2" applyFont="1" applyBorder="1" applyAlignment="1" applyProtection="1">
      <alignment horizontal="center" vertical="center"/>
      <protection hidden="1"/>
    </xf>
    <xf numFmtId="0" fontId="50" fillId="0" borderId="111" xfId="3" applyFont="1" applyBorder="1" applyAlignment="1">
      <alignment horizontal="center" vertical="center"/>
    </xf>
    <xf numFmtId="2" fontId="69" fillId="0" borderId="0" xfId="2" applyNumberFormat="1" applyFont="1" applyBorder="1" applyAlignment="1" applyProtection="1">
      <alignment horizontal="center" vertical="center"/>
      <protection hidden="1"/>
    </xf>
    <xf numFmtId="2" fontId="69" fillId="0" borderId="112" xfId="2" applyNumberFormat="1" applyFont="1" applyBorder="1" applyAlignment="1" applyProtection="1">
      <alignment horizontal="center" vertical="center"/>
      <protection hidden="1"/>
    </xf>
    <xf numFmtId="0" fontId="50" fillId="0" borderId="18" xfId="3" applyFont="1" applyBorder="1" applyAlignment="1">
      <alignment horizontal="center" vertical="center"/>
    </xf>
    <xf numFmtId="0" fontId="15" fillId="0" borderId="18" xfId="0" applyFont="1" applyBorder="1" applyAlignment="1">
      <alignment horizontal="center" vertical="center"/>
    </xf>
    <xf numFmtId="0" fontId="15" fillId="0" borderId="66" xfId="0" applyFont="1" applyBorder="1" applyAlignment="1">
      <alignment horizontal="center" vertical="center"/>
    </xf>
    <xf numFmtId="0" fontId="0" fillId="0" borderId="18" xfId="0" applyFont="1" applyBorder="1" applyAlignment="1">
      <alignment horizontal="center" vertical="center"/>
    </xf>
    <xf numFmtId="2" fontId="50" fillId="0" borderId="118" xfId="2" applyNumberFormat="1" applyFont="1" applyBorder="1" applyAlignment="1" applyProtection="1">
      <alignment horizontal="center" vertical="center"/>
      <protection hidden="1"/>
    </xf>
    <xf numFmtId="0" fontId="0" fillId="0" borderId="118" xfId="0" applyFont="1" applyBorder="1" applyAlignment="1">
      <alignment horizontal="center" vertical="center"/>
    </xf>
    <xf numFmtId="0" fontId="15" fillId="0" borderId="118" xfId="0" applyFont="1" applyBorder="1" applyAlignment="1">
      <alignment horizontal="center" vertical="center"/>
    </xf>
    <xf numFmtId="0" fontId="15" fillId="0" borderId="117" xfId="0" applyFont="1" applyBorder="1" applyAlignment="1">
      <alignment horizontal="center" vertical="center"/>
    </xf>
    <xf numFmtId="0" fontId="50" fillId="0" borderId="0" xfId="3" applyFont="1" applyAlignment="1">
      <alignment vertical="top" wrapText="1"/>
    </xf>
    <xf numFmtId="2" fontId="71" fillId="0" borderId="0" xfId="2" quotePrefix="1" applyNumberFormat="1" applyFont="1" applyFill="1" applyBorder="1" applyAlignment="1" applyProtection="1">
      <alignment horizontal="center" vertical="center"/>
      <protection hidden="1"/>
    </xf>
    <xf numFmtId="2" fontId="72" fillId="0" borderId="0" xfId="0" applyNumberFormat="1" applyFont="1"/>
    <xf numFmtId="0" fontId="72" fillId="0" borderId="0" xfId="0" applyFont="1"/>
    <xf numFmtId="0" fontId="69" fillId="0" borderId="111" xfId="3" applyFont="1" applyBorder="1" applyAlignment="1">
      <alignment horizontal="center" vertical="center"/>
    </xf>
    <xf numFmtId="0" fontId="69" fillId="0" borderId="113" xfId="3" applyFont="1" applyBorder="1" applyAlignment="1">
      <alignment horizontal="center" vertical="center"/>
    </xf>
    <xf numFmtId="167" fontId="11" fillId="5" borderId="101" xfId="1" applyNumberFormat="1" applyFont="1" applyFill="1" applyBorder="1" applyProtection="1"/>
    <xf numFmtId="167" fontId="11" fillId="0" borderId="101" xfId="1" applyNumberFormat="1" applyFont="1" applyBorder="1" applyProtection="1"/>
    <xf numFmtId="0" fontId="9" fillId="0" borderId="18" xfId="1" applyFont="1" applyBorder="1" applyAlignment="1" applyProtection="1">
      <alignment horizontal="center" vertical="center"/>
    </xf>
    <xf numFmtId="0" fontId="9" fillId="3" borderId="18" xfId="1" applyFont="1" applyFill="1" applyBorder="1" applyAlignment="1" applyProtection="1">
      <alignment horizontal="center" vertical="center"/>
    </xf>
    <xf numFmtId="167" fontId="9" fillId="3" borderId="0" xfId="1" applyNumberFormat="1" applyFont="1" applyFill="1" applyBorder="1" applyProtection="1"/>
    <xf numFmtId="0" fontId="9" fillId="0" borderId="98" xfId="1" applyFont="1" applyBorder="1" applyProtection="1"/>
    <xf numFmtId="0" fontId="9" fillId="5" borderId="101" xfId="1" applyFont="1" applyFill="1" applyBorder="1" applyAlignment="1" applyProtection="1">
      <alignment horizontal="center"/>
    </xf>
    <xf numFmtId="44" fontId="9" fillId="3" borderId="101" xfId="105" applyFont="1" applyFill="1" applyBorder="1" applyProtection="1">
      <protection locked="0"/>
    </xf>
    <xf numFmtId="0" fontId="9" fillId="0" borderId="103" xfId="1" applyFont="1" applyBorder="1" applyProtection="1"/>
    <xf numFmtId="0" fontId="9" fillId="0" borderId="101" xfId="1" applyFont="1" applyBorder="1" applyAlignment="1" applyProtection="1">
      <alignment horizontal="center"/>
    </xf>
    <xf numFmtId="0" fontId="9" fillId="0" borderId="101" xfId="1" applyFont="1" applyBorder="1" applyProtection="1"/>
    <xf numFmtId="2" fontId="9" fillId="0" borderId="101" xfId="1" applyNumberFormat="1" applyFont="1" applyBorder="1" applyAlignment="1" applyProtection="1">
      <alignment horizontal="center"/>
    </xf>
    <xf numFmtId="0" fontId="9" fillId="0" borderId="122" xfId="1" applyFont="1" applyBorder="1" applyProtection="1"/>
    <xf numFmtId="0" fontId="9" fillId="0" borderId="122" xfId="1" applyFont="1" applyBorder="1" applyAlignment="1" applyProtection="1">
      <alignment horizontal="center"/>
    </xf>
    <xf numFmtId="0" fontId="9" fillId="0" borderId="107" xfId="1" applyFont="1" applyBorder="1" applyProtection="1"/>
    <xf numFmtId="0" fontId="9" fillId="0" borderId="102" xfId="1" applyFont="1" applyBorder="1" applyProtection="1"/>
    <xf numFmtId="0" fontId="0" fillId="0" borderId="123" xfId="0" applyBorder="1"/>
    <xf numFmtId="0" fontId="0" fillId="0" borderId="124" xfId="0" applyBorder="1"/>
    <xf numFmtId="44" fontId="0" fillId="0" borderId="124" xfId="105" applyFont="1" applyBorder="1"/>
    <xf numFmtId="44" fontId="0" fillId="0" borderId="125" xfId="105" applyFont="1" applyBorder="1"/>
    <xf numFmtId="0" fontId="1" fillId="0" borderId="18" xfId="0" applyFont="1" applyBorder="1" applyAlignment="1" applyProtection="1">
      <alignment horizontal="center" vertical="center"/>
      <protection locked="0"/>
    </xf>
    <xf numFmtId="0" fontId="1" fillId="0" borderId="29" xfId="0" applyFont="1" applyBorder="1" applyAlignment="1" applyProtection="1">
      <alignment horizontal="center" vertical="center"/>
      <protection locked="0"/>
    </xf>
    <xf numFmtId="0" fontId="2" fillId="3" borderId="18" xfId="0" applyFont="1" applyFill="1" applyBorder="1" applyAlignment="1">
      <alignment horizontal="center" vertical="center"/>
    </xf>
    <xf numFmtId="0" fontId="14" fillId="0" borderId="0" xfId="1" applyFont="1" applyBorder="1" applyAlignment="1" applyProtection="1">
      <alignment horizontal="center"/>
    </xf>
    <xf numFmtId="0" fontId="9" fillId="0" borderId="101" xfId="1" applyFont="1" applyFill="1" applyBorder="1" applyAlignment="1" applyProtection="1">
      <alignment horizontal="center" vertical="center"/>
    </xf>
    <xf numFmtId="167" fontId="9" fillId="0" borderId="101" xfId="1" applyNumberFormat="1" applyFont="1" applyFill="1" applyBorder="1" applyProtection="1"/>
    <xf numFmtId="167" fontId="9" fillId="2" borderId="0" xfId="1" applyNumberFormat="1" applyFont="1" applyFill="1" applyBorder="1" applyProtection="1"/>
    <xf numFmtId="14" fontId="9" fillId="0" borderId="101" xfId="1" applyNumberFormat="1" applyFont="1" applyFill="1" applyBorder="1" applyAlignment="1" applyProtection="1">
      <alignment horizontal="center"/>
    </xf>
    <xf numFmtId="167" fontId="9" fillId="0" borderId="18" xfId="1" applyNumberFormat="1" applyFont="1" applyFill="1" applyBorder="1" applyProtection="1"/>
    <xf numFmtId="4" fontId="0" fillId="0" borderId="101" xfId="0" applyNumberFormat="1" applyBorder="1" applyAlignment="1"/>
    <xf numFmtId="0" fontId="51" fillId="11" borderId="91" xfId="108" applyFont="1" applyFill="1" applyBorder="1" applyAlignment="1" applyProtection="1">
      <alignment horizontal="center"/>
      <protection locked="0"/>
    </xf>
    <xf numFmtId="4" fontId="41" fillId="11" borderId="101" xfId="0" applyNumberFormat="1" applyFont="1" applyFill="1" applyBorder="1" applyAlignment="1">
      <alignment horizontal="center"/>
    </xf>
    <xf numFmtId="0" fontId="1" fillId="0" borderId="18" xfId="0" applyFont="1" applyBorder="1" applyAlignment="1" applyProtection="1">
      <alignment horizontal="center" vertical="center"/>
      <protection locked="0"/>
    </xf>
    <xf numFmtId="0" fontId="2" fillId="3" borderId="18" xfId="0" applyFont="1" applyFill="1" applyBorder="1" applyAlignment="1">
      <alignment horizontal="center" vertical="center"/>
    </xf>
    <xf numFmtId="0" fontId="1" fillId="0" borderId="29" xfId="0" applyFont="1" applyBorder="1" applyAlignment="1" applyProtection="1">
      <alignment horizontal="center" vertical="center"/>
      <protection locked="0"/>
    </xf>
    <xf numFmtId="1" fontId="74" fillId="0" borderId="101" xfId="132" applyNumberFormat="1" applyBorder="1" applyProtection="1">
      <protection locked="0"/>
    </xf>
    <xf numFmtId="1" fontId="74" fillId="6" borderId="101" xfId="132" applyNumberFormat="1" applyFill="1" applyBorder="1" applyProtection="1">
      <protection locked="0"/>
    </xf>
    <xf numFmtId="2" fontId="74" fillId="0" borderId="101" xfId="132" applyNumberFormat="1" applyBorder="1" applyProtection="1">
      <protection locked="0"/>
    </xf>
    <xf numFmtId="2" fontId="74" fillId="6" borderId="101" xfId="132" applyNumberFormat="1" applyFill="1" applyBorder="1" applyAlignment="1" applyProtection="1">
      <alignment horizontal="right"/>
      <protection locked="0"/>
    </xf>
    <xf numFmtId="2" fontId="58" fillId="10" borderId="18" xfId="0" applyNumberFormat="1" applyFont="1" applyFill="1" applyBorder="1" applyAlignment="1">
      <alignment horizontal="center"/>
    </xf>
    <xf numFmtId="0" fontId="9" fillId="3" borderId="101" xfId="1" applyFont="1" applyFill="1" applyBorder="1" applyAlignment="1" applyProtection="1">
      <alignment horizontal="center" vertical="center"/>
    </xf>
    <xf numFmtId="167" fontId="9" fillId="3" borderId="101" xfId="1" applyNumberFormat="1" applyFont="1" applyFill="1" applyBorder="1" applyProtection="1"/>
    <xf numFmtId="14" fontId="9" fillId="3" borderId="101" xfId="1" applyNumberFormat="1" applyFont="1" applyFill="1" applyBorder="1" applyAlignment="1" applyProtection="1">
      <alignment horizontal="center"/>
    </xf>
    <xf numFmtId="4" fontId="0" fillId="0" borderId="102" xfId="0" applyNumberFormat="1" applyBorder="1" applyAlignment="1"/>
    <xf numFmtId="4" fontId="0" fillId="0" borderId="103" xfId="0" applyNumberFormat="1" applyBorder="1" applyAlignment="1"/>
    <xf numFmtId="4" fontId="0" fillId="0" borderId="101" xfId="0" applyNumberFormat="1" applyFill="1" applyBorder="1"/>
    <xf numFmtId="4" fontId="0" fillId="0" borderId="101" xfId="0" applyNumberFormat="1" applyBorder="1"/>
    <xf numFmtId="4" fontId="0" fillId="0" borderId="102" xfId="0" applyNumberFormat="1" applyBorder="1"/>
    <xf numFmtId="4" fontId="0" fillId="0" borderId="103" xfId="0" applyNumberFormat="1" applyBorder="1"/>
    <xf numFmtId="4" fontId="0" fillId="0" borderId="126" xfId="0" applyNumberFormat="1" applyBorder="1"/>
    <xf numFmtId="0" fontId="0" fillId="0" borderId="9" xfId="0" applyBorder="1" applyAlignment="1">
      <alignment horizontal="center"/>
    </xf>
    <xf numFmtId="0" fontId="0" fillId="0" borderId="10" xfId="0" applyBorder="1" applyAlignment="1">
      <alignment horizontal="center"/>
    </xf>
    <xf numFmtId="0" fontId="62" fillId="0" borderId="119" xfId="109" applyBorder="1" applyAlignment="1">
      <alignment horizontal="left" wrapText="1"/>
    </xf>
    <xf numFmtId="0" fontId="62" fillId="0" borderId="120" xfId="109" applyBorder="1" applyAlignment="1">
      <alignment horizontal="left" wrapText="1"/>
    </xf>
    <xf numFmtId="0" fontId="62" fillId="0" borderId="121" xfId="109" applyBorder="1" applyAlignment="1">
      <alignment horizontal="left" wrapText="1"/>
    </xf>
    <xf numFmtId="0" fontId="73" fillId="0" borderId="119" xfId="109" applyFont="1" applyBorder="1" applyAlignment="1">
      <alignment horizontal="center"/>
    </xf>
    <xf numFmtId="0" fontId="73" fillId="0" borderId="120" xfId="109" applyFont="1" applyBorder="1" applyAlignment="1">
      <alignment horizontal="center"/>
    </xf>
    <xf numFmtId="0" fontId="73" fillId="0" borderId="121" xfId="109" applyFont="1" applyBorder="1" applyAlignment="1">
      <alignment horizontal="center"/>
    </xf>
    <xf numFmtId="0" fontId="67" fillId="0" borderId="102" xfId="109" applyFont="1" applyBorder="1" applyAlignment="1" applyProtection="1">
      <alignment horizontal="center" vertical="center" wrapText="1"/>
      <protection locked="0"/>
    </xf>
    <xf numFmtId="0" fontId="67" fillId="0" borderId="103" xfId="109" applyFont="1" applyBorder="1" applyAlignment="1" applyProtection="1">
      <alignment horizontal="center" vertical="center" wrapText="1"/>
      <protection locked="0"/>
    </xf>
    <xf numFmtId="0" fontId="67" fillId="0" borderId="52" xfId="109" applyFont="1" applyBorder="1" applyAlignment="1" applyProtection="1">
      <alignment horizontal="center" vertical="center" wrapText="1"/>
      <protection locked="0"/>
    </xf>
    <xf numFmtId="0" fontId="67" fillId="0" borderId="101" xfId="109" applyFont="1" applyBorder="1" applyAlignment="1">
      <alignment horizontal="center" vertical="center" wrapText="1"/>
    </xf>
    <xf numFmtId="2" fontId="67" fillId="0" borderId="101" xfId="109" applyNumberFormat="1" applyFont="1" applyBorder="1" applyAlignment="1" applyProtection="1">
      <alignment horizontal="center" vertical="center" wrapText="1"/>
      <protection locked="0"/>
    </xf>
    <xf numFmtId="0" fontId="67" fillId="0" borderId="101" xfId="109" applyFont="1" applyBorder="1" applyAlignment="1" applyProtection="1">
      <alignment horizontal="center" vertical="center" wrapText="1"/>
      <protection locked="0"/>
    </xf>
    <xf numFmtId="0" fontId="63" fillId="0" borderId="98" xfId="109" applyFont="1" applyBorder="1" applyAlignment="1">
      <alignment horizontal="center" vertical="center"/>
    </xf>
    <xf numFmtId="0" fontId="63" fillId="0" borderId="99" xfId="109" applyFont="1" applyBorder="1" applyAlignment="1">
      <alignment horizontal="center" vertical="center"/>
    </xf>
    <xf numFmtId="0" fontId="63" fillId="0" borderId="100" xfId="109" applyFont="1" applyBorder="1" applyAlignment="1">
      <alignment horizontal="center" vertical="center"/>
    </xf>
    <xf numFmtId="0" fontId="65" fillId="0" borderId="101" xfId="109" applyFont="1" applyBorder="1" applyAlignment="1">
      <alignment horizontal="right" vertical="top"/>
    </xf>
    <xf numFmtId="0" fontId="49" fillId="0" borderId="101" xfId="109" applyFont="1" applyBorder="1" applyAlignment="1" applyProtection="1">
      <alignment horizontal="center" vertical="top"/>
      <protection locked="0"/>
    </xf>
    <xf numFmtId="0" fontId="65" fillId="0" borderId="98" xfId="109" applyFont="1" applyBorder="1" applyAlignment="1">
      <alignment horizontal="center"/>
    </xf>
    <xf numFmtId="0" fontId="65" fillId="0" borderId="99" xfId="109" applyFont="1" applyBorder="1" applyAlignment="1">
      <alignment horizontal="center"/>
    </xf>
    <xf numFmtId="0" fontId="49" fillId="0" borderId="99" xfId="109" applyFont="1" applyBorder="1" applyAlignment="1">
      <alignment horizontal="left"/>
    </xf>
    <xf numFmtId="3" fontId="49" fillId="0" borderId="99" xfId="109" applyNumberFormat="1" applyFont="1" applyBorder="1" applyAlignment="1">
      <alignment horizontal="center"/>
    </xf>
    <xf numFmtId="0" fontId="49" fillId="0" borderId="99" xfId="109" applyFont="1" applyBorder="1" applyAlignment="1">
      <alignment horizontal="center"/>
    </xf>
    <xf numFmtId="0" fontId="49" fillId="0" borderId="99" xfId="109" applyFont="1" applyBorder="1" applyAlignment="1" applyProtection="1">
      <alignment horizontal="center"/>
    </xf>
    <xf numFmtId="0" fontId="49" fillId="0" borderId="100" xfId="109" applyFont="1" applyBorder="1" applyAlignment="1" applyProtection="1">
      <alignment horizontal="center"/>
    </xf>
    <xf numFmtId="14" fontId="65" fillId="0" borderId="99" xfId="109" applyNumberFormat="1" applyFont="1" applyBorder="1" applyAlignment="1" applyProtection="1">
      <alignment horizontal="center"/>
      <protection locked="0"/>
    </xf>
    <xf numFmtId="0" fontId="65" fillId="0" borderId="99" xfId="109" applyFont="1" applyBorder="1" applyAlignment="1" applyProtection="1">
      <alignment horizontal="center"/>
      <protection locked="0"/>
    </xf>
    <xf numFmtId="0" fontId="65" fillId="0" borderId="100" xfId="109" applyFont="1" applyBorder="1" applyAlignment="1" applyProtection="1">
      <alignment horizontal="center"/>
      <protection locked="0"/>
    </xf>
    <xf numFmtId="0" fontId="65" fillId="0" borderId="101" xfId="109" applyFont="1" applyBorder="1" applyAlignment="1">
      <alignment horizontal="center" vertical="top"/>
    </xf>
    <xf numFmtId="0" fontId="66" fillId="0" borderId="101" xfId="109" applyFont="1" applyBorder="1" applyAlignment="1">
      <alignment horizontal="center"/>
    </xf>
    <xf numFmtId="1" fontId="70" fillId="3" borderId="101" xfId="109" applyNumberFormat="1" applyFont="1" applyFill="1" applyBorder="1" applyAlignment="1">
      <alignment horizontal="center" vertical="center" wrapText="1"/>
    </xf>
    <xf numFmtId="0" fontId="70" fillId="3" borderId="101" xfId="109" applyFont="1" applyFill="1" applyBorder="1" applyAlignment="1">
      <alignment horizontal="center" vertical="center" wrapText="1"/>
    </xf>
    <xf numFmtId="0" fontId="70" fillId="3" borderId="104" xfId="109" applyFont="1" applyFill="1" applyBorder="1" applyAlignment="1">
      <alignment horizontal="center" vertical="center" wrapText="1"/>
    </xf>
    <xf numFmtId="0" fontId="70" fillId="3" borderId="105" xfId="109" applyFont="1" applyFill="1" applyBorder="1" applyAlignment="1">
      <alignment horizontal="center" vertical="center" wrapText="1"/>
    </xf>
    <xf numFmtId="0" fontId="70" fillId="3" borderId="106" xfId="109" applyFont="1" applyFill="1" applyBorder="1" applyAlignment="1">
      <alignment horizontal="center" vertical="center" wrapText="1"/>
    </xf>
    <xf numFmtId="0" fontId="70" fillId="3" borderId="107" xfId="109" applyFont="1" applyFill="1" applyBorder="1" applyAlignment="1">
      <alignment horizontal="center" vertical="center" wrapText="1"/>
    </xf>
    <xf numFmtId="0" fontId="70" fillId="3" borderId="108" xfId="109" applyFont="1" applyFill="1" applyBorder="1" applyAlignment="1">
      <alignment horizontal="center" vertical="center" wrapText="1"/>
    </xf>
    <xf numFmtId="0" fontId="70" fillId="3" borderId="109" xfId="109" applyFont="1" applyFill="1" applyBorder="1" applyAlignment="1">
      <alignment horizontal="center" vertical="center" wrapText="1"/>
    </xf>
    <xf numFmtId="0" fontId="67" fillId="0" borderId="101" xfId="109" applyFont="1" applyFill="1" applyBorder="1" applyAlignment="1">
      <alignment horizontal="center" vertical="center" wrapText="1"/>
    </xf>
    <xf numFmtId="0" fontId="67" fillId="0" borderId="101" xfId="109" applyFont="1" applyFill="1" applyBorder="1" applyAlignment="1" applyProtection="1">
      <alignment horizontal="center" vertical="center" wrapText="1"/>
    </xf>
    <xf numFmtId="3" fontId="67" fillId="0" borderId="101" xfId="109" applyNumberFormat="1" applyFont="1" applyBorder="1" applyAlignment="1" applyProtection="1">
      <alignment horizontal="center" vertical="center" wrapText="1"/>
      <protection locked="0"/>
    </xf>
    <xf numFmtId="165" fontId="67" fillId="0" borderId="101" xfId="109" applyNumberFormat="1" applyFont="1" applyBorder="1" applyAlignment="1" applyProtection="1">
      <alignment horizontal="center" vertical="center" wrapText="1"/>
      <protection locked="0"/>
    </xf>
    <xf numFmtId="2" fontId="67" fillId="0" borderId="101" xfId="109" quotePrefix="1" applyNumberFormat="1" applyFont="1" applyBorder="1" applyAlignment="1" applyProtection="1">
      <alignment horizontal="center" vertical="center" wrapText="1"/>
      <protection locked="0"/>
    </xf>
    <xf numFmtId="1" fontId="67" fillId="0" borderId="101" xfId="109" applyNumberFormat="1" applyFont="1" applyFill="1" applyBorder="1" applyAlignment="1" applyProtection="1">
      <alignment horizontal="center" vertical="center" wrapText="1"/>
    </xf>
    <xf numFmtId="3" fontId="67" fillId="0" borderId="101" xfId="109" applyNumberFormat="1" applyFont="1" applyFill="1" applyBorder="1" applyAlignment="1">
      <alignment horizontal="center" vertical="center" wrapText="1"/>
    </xf>
    <xf numFmtId="0" fontId="70" fillId="3" borderId="102" xfId="109" applyFont="1" applyFill="1" applyBorder="1" applyAlignment="1">
      <alignment horizontal="center" vertical="center" wrapText="1"/>
    </xf>
    <xf numFmtId="0" fontId="70" fillId="3" borderId="103" xfId="109" applyFont="1" applyFill="1" applyBorder="1" applyAlignment="1">
      <alignment horizontal="center" vertical="center" wrapText="1"/>
    </xf>
    <xf numFmtId="0" fontId="70" fillId="3" borderId="102" xfId="109" applyFont="1" applyFill="1" applyBorder="1" applyAlignment="1">
      <alignment horizontal="center" wrapText="1"/>
    </xf>
    <xf numFmtId="0" fontId="70" fillId="3" borderId="103" xfId="109" applyFont="1" applyFill="1" applyBorder="1" applyAlignment="1">
      <alignment horizontal="center" wrapText="1"/>
    </xf>
    <xf numFmtId="2" fontId="67" fillId="0" borderId="101" xfId="109" applyNumberFormat="1" applyFont="1" applyFill="1" applyBorder="1" applyAlignment="1" applyProtection="1">
      <alignment horizontal="center" vertical="center" wrapText="1"/>
    </xf>
    <xf numFmtId="49" fontId="67" fillId="0" borderId="101" xfId="109" applyNumberFormat="1" applyFont="1" applyBorder="1" applyAlignment="1" applyProtection="1">
      <alignment horizontal="center" vertical="center" wrapText="1"/>
      <protection locked="0"/>
    </xf>
    <xf numFmtId="0" fontId="67" fillId="0" borderId="101" xfId="109" quotePrefix="1" applyFont="1" applyBorder="1" applyAlignment="1" applyProtection="1">
      <alignment horizontal="center" vertical="center" wrapText="1"/>
      <protection locked="0"/>
    </xf>
    <xf numFmtId="2" fontId="67" fillId="0" borderId="102" xfId="109" applyNumberFormat="1" applyFont="1" applyBorder="1" applyAlignment="1" applyProtection="1">
      <alignment horizontal="center" vertical="center" wrapText="1"/>
      <protection locked="0"/>
    </xf>
    <xf numFmtId="2" fontId="67" fillId="0" borderId="103" xfId="109" applyNumberFormat="1" applyFont="1" applyBorder="1" applyAlignment="1" applyProtection="1">
      <alignment horizontal="center" vertical="center" wrapText="1"/>
      <protection locked="0"/>
    </xf>
    <xf numFmtId="1" fontId="67" fillId="0" borderId="102" xfId="109" applyNumberFormat="1" applyFont="1" applyFill="1" applyBorder="1" applyAlignment="1" applyProtection="1">
      <alignment horizontal="center" vertical="center" wrapText="1"/>
    </xf>
    <xf numFmtId="1" fontId="67" fillId="0" borderId="103" xfId="109" applyNumberFormat="1" applyFont="1" applyFill="1" applyBorder="1" applyAlignment="1" applyProtection="1">
      <alignment horizontal="center" vertical="center" wrapText="1"/>
    </xf>
    <xf numFmtId="2" fontId="67" fillId="0" borderId="102" xfId="109" applyNumberFormat="1" applyFont="1" applyFill="1" applyBorder="1" applyAlignment="1" applyProtection="1">
      <alignment horizontal="center" vertical="center" wrapText="1"/>
    </xf>
    <xf numFmtId="2" fontId="67" fillId="0" borderId="103" xfId="109" applyNumberFormat="1" applyFont="1" applyFill="1" applyBorder="1" applyAlignment="1" applyProtection="1">
      <alignment horizontal="center" vertical="center" wrapText="1"/>
    </xf>
    <xf numFmtId="49" fontId="67" fillId="0" borderId="102" xfId="109" applyNumberFormat="1" applyFont="1" applyBorder="1" applyAlignment="1" applyProtection="1">
      <alignment horizontal="center" vertical="center" wrapText="1"/>
      <protection locked="0"/>
    </xf>
    <xf numFmtId="49" fontId="67" fillId="0" borderId="103" xfId="109" applyNumberFormat="1" applyFont="1" applyBorder="1" applyAlignment="1" applyProtection="1">
      <alignment horizontal="center" vertical="center" wrapText="1"/>
      <protection locked="0"/>
    </xf>
    <xf numFmtId="0" fontId="0" fillId="0" borderId="119" xfId="0" applyFont="1" applyBorder="1" applyAlignment="1">
      <alignment horizontal="center"/>
    </xf>
    <xf numFmtId="0" fontId="15" fillId="0" borderId="120" xfId="0" applyFont="1" applyBorder="1" applyAlignment="1">
      <alignment horizontal="center"/>
    </xf>
    <xf numFmtId="0" fontId="15" fillId="0" borderId="121" xfId="0" applyFont="1" applyBorder="1" applyAlignment="1">
      <alignment horizontal="center"/>
    </xf>
    <xf numFmtId="0" fontId="50" fillId="0" borderId="119" xfId="3" applyFont="1" applyBorder="1" applyAlignment="1">
      <alignment horizontal="left" vertical="center" wrapText="1"/>
    </xf>
    <xf numFmtId="0" fontId="50" fillId="0" borderId="120" xfId="3" applyFont="1" applyBorder="1" applyAlignment="1">
      <alignment horizontal="left" vertical="center" wrapText="1"/>
    </xf>
    <xf numFmtId="0" fontId="50" fillId="0" borderId="121" xfId="3" applyFont="1" applyBorder="1" applyAlignment="1">
      <alignment horizontal="left" vertical="center" wrapText="1"/>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4" xfId="0" applyBorder="1" applyAlignment="1">
      <alignment horizontal="center"/>
    </xf>
    <xf numFmtId="0" fontId="0" fillId="0" borderId="0" xfId="0" applyBorder="1" applyAlignment="1">
      <alignment horizontal="center"/>
    </xf>
    <xf numFmtId="0" fontId="0" fillId="0" borderId="8" xfId="0" applyBorder="1" applyAlignment="1">
      <alignment horizontal="center"/>
    </xf>
    <xf numFmtId="0" fontId="68" fillId="0" borderId="2" xfId="0" applyNumberFormat="1" applyFont="1" applyBorder="1" applyAlignment="1">
      <alignment horizontal="center" vertical="center"/>
    </xf>
    <xf numFmtId="0" fontId="68" fillId="0" borderId="3" xfId="0" applyNumberFormat="1" applyFont="1" applyBorder="1" applyAlignment="1">
      <alignment horizontal="center" vertical="center"/>
    </xf>
    <xf numFmtId="2" fontId="55" fillId="0" borderId="10" xfId="2" applyNumberFormat="1" applyFont="1" applyBorder="1" applyAlignment="1" applyProtection="1">
      <alignment horizontal="center" vertical="center"/>
      <protection hidden="1"/>
    </xf>
    <xf numFmtId="0" fontId="50" fillId="0" borderId="114" xfId="3" applyFont="1" applyBorder="1" applyAlignment="1">
      <alignment horizontal="center"/>
    </xf>
    <xf numFmtId="0" fontId="50" fillId="0" borderId="115" xfId="3" applyFont="1" applyBorder="1" applyAlignment="1">
      <alignment horizontal="center"/>
    </xf>
    <xf numFmtId="0" fontId="50" fillId="0" borderId="116" xfId="3" applyFont="1" applyBorder="1" applyAlignment="1">
      <alignment horizontal="center"/>
    </xf>
    <xf numFmtId="167" fontId="7" fillId="0" borderId="2" xfId="0" applyNumberFormat="1" applyFont="1" applyBorder="1" applyAlignment="1" applyProtection="1">
      <alignment horizontal="center" vertical="center"/>
      <protection locked="0"/>
    </xf>
    <xf numFmtId="167" fontId="7" fillId="0" borderId="3" xfId="0" applyNumberFormat="1" applyFont="1" applyBorder="1" applyAlignment="1" applyProtection="1">
      <alignment horizontal="center" vertical="center"/>
      <protection locked="0"/>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28" xfId="0" applyFont="1" applyBorder="1" applyAlignment="1" applyProtection="1">
      <alignment horizontal="center" vertical="center"/>
      <protection locked="0"/>
    </xf>
    <xf numFmtId="0" fontId="1" fillId="0" borderId="29" xfId="0" applyFont="1" applyBorder="1" applyAlignment="1" applyProtection="1">
      <alignment horizontal="center" vertical="center"/>
      <protection locked="0"/>
    </xf>
    <xf numFmtId="0" fontId="1" fillId="0" borderId="30"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0" fontId="2" fillId="0" borderId="29" xfId="0" applyFont="1" applyBorder="1" applyAlignment="1" applyProtection="1">
      <alignment horizontal="center" vertical="center"/>
      <protection locked="0"/>
    </xf>
    <xf numFmtId="0" fontId="1" fillId="0" borderId="29" xfId="0" applyNumberFormat="1" applyFont="1" applyBorder="1" applyAlignment="1" applyProtection="1">
      <alignment horizontal="center" vertical="center"/>
      <protection locked="0"/>
    </xf>
    <xf numFmtId="0" fontId="1" fillId="0" borderId="30" xfId="0" applyNumberFormat="1" applyFont="1" applyBorder="1" applyAlignment="1" applyProtection="1">
      <alignment horizontal="center" vertical="center"/>
      <protection locked="0"/>
    </xf>
    <xf numFmtId="0" fontId="1" fillId="0" borderId="34" xfId="0" applyFont="1" applyBorder="1" applyAlignment="1" applyProtection="1">
      <alignment horizontal="center" vertical="center"/>
      <protection locked="0"/>
    </xf>
    <xf numFmtId="0" fontId="1" fillId="0" borderId="35" xfId="0" applyFont="1" applyBorder="1" applyAlignment="1" applyProtection="1">
      <alignment horizontal="center" vertical="center"/>
      <protection locked="0"/>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6"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1" fillId="3" borderId="56"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57"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5" xfId="0" applyFont="1" applyFill="1" applyBorder="1" applyAlignment="1">
      <alignment horizontal="center" vertical="center"/>
    </xf>
    <xf numFmtId="0" fontId="1" fillId="0" borderId="6" xfId="0" applyFont="1" applyBorder="1" applyAlignment="1" applyProtection="1">
      <alignment horizontal="center" vertical="center"/>
      <protection locked="0"/>
    </xf>
    <xf numFmtId="0" fontId="1" fillId="3" borderId="9" xfId="0" applyFont="1" applyFill="1" applyBorder="1" applyAlignment="1">
      <alignment horizontal="center" vertical="center"/>
    </xf>
    <xf numFmtId="0" fontId="1" fillId="3" borderId="10" xfId="0" applyFont="1" applyFill="1" applyBorder="1" applyAlignment="1">
      <alignment horizontal="center" vertical="center"/>
    </xf>
    <xf numFmtId="0" fontId="2" fillId="3" borderId="56" xfId="0" applyFont="1" applyFill="1" applyBorder="1" applyAlignment="1">
      <alignment horizontal="center" vertical="center"/>
    </xf>
    <xf numFmtId="0" fontId="2" fillId="3" borderId="57" xfId="0" applyFont="1" applyFill="1" applyBorder="1" applyAlignment="1">
      <alignment horizontal="center" vertical="center"/>
    </xf>
    <xf numFmtId="0" fontId="1" fillId="0" borderId="54" xfId="0" applyFont="1" applyBorder="1" applyAlignment="1" applyProtection="1">
      <alignment horizontal="center" vertical="center"/>
      <protection locked="0"/>
    </xf>
    <xf numFmtId="0" fontId="1" fillId="3" borderId="55" xfId="0" applyFont="1" applyFill="1" applyBorder="1" applyAlignment="1">
      <alignment horizontal="center" vertical="center"/>
    </xf>
    <xf numFmtId="20" fontId="1" fillId="0" borderId="43" xfId="0" applyNumberFormat="1" applyFont="1" applyBorder="1" applyAlignment="1" applyProtection="1">
      <alignment horizontal="center" vertical="center"/>
      <protection locked="0"/>
    </xf>
    <xf numFmtId="0" fontId="1" fillId="0" borderId="39" xfId="0" applyFont="1" applyBorder="1" applyAlignment="1" applyProtection="1">
      <alignment horizontal="center" vertical="center"/>
      <protection locked="0"/>
    </xf>
    <xf numFmtId="20" fontId="1" fillId="0" borderId="39" xfId="0" applyNumberFormat="1" applyFont="1" applyBorder="1" applyAlignment="1" applyProtection="1">
      <alignment horizontal="center" vertical="center"/>
      <protection locked="0"/>
    </xf>
    <xf numFmtId="0" fontId="1" fillId="0" borderId="38" xfId="0" applyFont="1" applyBorder="1" applyAlignment="1" applyProtection="1">
      <alignment horizontal="center" vertical="center"/>
      <protection locked="0"/>
    </xf>
    <xf numFmtId="2" fontId="1" fillId="0" borderId="19" xfId="0" applyNumberFormat="1" applyFont="1" applyBorder="1" applyAlignment="1" applyProtection="1">
      <alignment horizontal="center" vertical="center"/>
      <protection locked="0"/>
    </xf>
    <xf numFmtId="0" fontId="1" fillId="0" borderId="34" xfId="0" applyFont="1" applyBorder="1" applyAlignment="1" applyProtection="1">
      <alignment horizontal="left" vertical="center"/>
      <protection locked="0"/>
    </xf>
    <xf numFmtId="0" fontId="1" fillId="0" borderId="35" xfId="0" applyFont="1" applyBorder="1" applyAlignment="1" applyProtection="1">
      <alignment horizontal="left" vertical="center"/>
      <protection locked="0"/>
    </xf>
    <xf numFmtId="20" fontId="1" fillId="3" borderId="46" xfId="0" applyNumberFormat="1" applyFont="1" applyFill="1" applyBorder="1" applyAlignment="1">
      <alignment horizontal="center" vertical="center"/>
    </xf>
    <xf numFmtId="20" fontId="1" fillId="3" borderId="47" xfId="0" applyNumberFormat="1" applyFont="1" applyFill="1" applyBorder="1" applyAlignment="1">
      <alignment horizontal="center" vertical="center"/>
    </xf>
    <xf numFmtId="20" fontId="1" fillId="3" borderId="48" xfId="0" applyNumberFormat="1" applyFont="1" applyFill="1" applyBorder="1" applyAlignment="1">
      <alignment horizontal="center" vertical="center"/>
    </xf>
    <xf numFmtId="1" fontId="1" fillId="0" borderId="34" xfId="0" applyNumberFormat="1" applyFont="1" applyBorder="1" applyAlignment="1" applyProtection="1">
      <alignment horizontal="center" vertical="center"/>
    </xf>
    <xf numFmtId="1" fontId="1" fillId="0" borderId="45" xfId="0" applyNumberFormat="1" applyFont="1" applyBorder="1" applyAlignment="1" applyProtection="1">
      <alignment horizontal="center" vertical="center"/>
    </xf>
    <xf numFmtId="0" fontId="1" fillId="3" borderId="1" xfId="0" applyFont="1" applyFill="1" applyBorder="1" applyAlignment="1" applyProtection="1">
      <alignment horizontal="center" vertical="center"/>
      <protection locked="0"/>
    </xf>
    <xf numFmtId="0" fontId="1" fillId="3" borderId="2" xfId="0" applyFont="1" applyFill="1" applyBorder="1" applyAlignment="1" applyProtection="1">
      <alignment horizontal="center" vertical="center"/>
      <protection locked="0"/>
    </xf>
    <xf numFmtId="0" fontId="1" fillId="0" borderId="2" xfId="0" applyFont="1" applyBorder="1" applyAlignment="1" applyProtection="1">
      <alignment horizontal="left" vertical="center"/>
      <protection locked="0"/>
    </xf>
    <xf numFmtId="0" fontId="1" fillId="0" borderId="3" xfId="0" applyFont="1" applyBorder="1" applyAlignment="1" applyProtection="1">
      <alignment horizontal="left" vertical="center"/>
      <protection locked="0"/>
    </xf>
    <xf numFmtId="0" fontId="1" fillId="0" borderId="18" xfId="0" applyFont="1" applyBorder="1" applyAlignment="1" applyProtection="1">
      <alignment horizontal="left" vertical="center"/>
      <protection locked="0"/>
    </xf>
    <xf numFmtId="0" fontId="1" fillId="0" borderId="27" xfId="0" applyFont="1" applyBorder="1" applyAlignment="1" applyProtection="1">
      <alignment horizontal="left" vertical="center"/>
      <protection locked="0"/>
    </xf>
    <xf numFmtId="0" fontId="1" fillId="0" borderId="101" xfId="0" applyFont="1" applyBorder="1" applyAlignment="1" applyProtection="1">
      <alignment horizontal="left" vertical="center"/>
      <protection locked="0"/>
    </xf>
    <xf numFmtId="0" fontId="1" fillId="0" borderId="126" xfId="0" applyFont="1" applyBorder="1" applyAlignment="1" applyProtection="1">
      <alignment horizontal="left" vertical="center"/>
      <protection locked="0"/>
    </xf>
    <xf numFmtId="178" fontId="1" fillId="0" borderId="19" xfId="0" applyNumberFormat="1" applyFont="1" applyBorder="1" applyAlignment="1" applyProtection="1">
      <alignment horizontal="center" vertical="center"/>
      <protection locked="0"/>
    </xf>
    <xf numFmtId="166" fontId="1" fillId="0" borderId="18" xfId="0" applyNumberFormat="1" applyFont="1" applyBorder="1" applyAlignment="1" applyProtection="1">
      <alignment horizontal="left" vertical="center"/>
      <protection locked="0"/>
    </xf>
    <xf numFmtId="166" fontId="1" fillId="0" borderId="43" xfId="0" applyNumberFormat="1" applyFont="1" applyBorder="1" applyAlignment="1" applyProtection="1">
      <alignment horizontal="center" vertical="center"/>
      <protection locked="0"/>
    </xf>
    <xf numFmtId="166" fontId="1" fillId="0" borderId="39" xfId="0" applyNumberFormat="1" applyFont="1" applyBorder="1" applyAlignment="1" applyProtection="1">
      <alignment horizontal="center" vertical="center"/>
      <protection locked="0"/>
    </xf>
    <xf numFmtId="166" fontId="1" fillId="0" borderId="38" xfId="0" applyNumberFormat="1" applyFont="1" applyBorder="1" applyAlignment="1" applyProtection="1">
      <alignment horizontal="center" vertical="center"/>
      <protection locked="0"/>
    </xf>
    <xf numFmtId="20" fontId="1" fillId="0" borderId="12" xfId="0" applyNumberFormat="1" applyFont="1" applyBorder="1" applyAlignment="1" applyProtection="1">
      <alignment horizontal="center" vertical="center"/>
      <protection locked="0"/>
    </xf>
    <xf numFmtId="0" fontId="1" fillId="0" borderId="13" xfId="0" applyFont="1" applyBorder="1" applyAlignment="1" applyProtection="1">
      <alignment horizontal="center" vertical="center"/>
      <protection locked="0"/>
    </xf>
    <xf numFmtId="20" fontId="1" fillId="0" borderId="13" xfId="0" applyNumberFormat="1" applyFont="1" applyBorder="1" applyAlignment="1" applyProtection="1">
      <alignment horizontal="center" vertical="center"/>
      <protection locked="0"/>
    </xf>
    <xf numFmtId="0" fontId="1" fillId="0" borderId="50" xfId="0" applyFont="1" applyBorder="1" applyAlignment="1" applyProtection="1">
      <alignment horizontal="center" vertical="center"/>
      <protection locked="0"/>
    </xf>
    <xf numFmtId="0" fontId="1" fillId="0" borderId="19" xfId="0" applyFont="1" applyBorder="1" applyAlignment="1" applyProtection="1">
      <alignment horizontal="left" vertical="center"/>
      <protection locked="0"/>
    </xf>
    <xf numFmtId="0" fontId="1" fillId="0" borderId="25" xfId="0" applyFont="1" applyBorder="1" applyAlignment="1" applyProtection="1">
      <alignment horizontal="left" vertical="center"/>
      <protection locked="0"/>
    </xf>
    <xf numFmtId="0" fontId="1" fillId="0" borderId="21" xfId="0" applyFont="1" applyBorder="1" applyAlignment="1" applyProtection="1">
      <alignment horizontal="center" vertical="center"/>
      <protection locked="0"/>
    </xf>
    <xf numFmtId="0" fontId="1" fillId="0" borderId="67" xfId="0" applyFont="1" applyBorder="1" applyAlignment="1" applyProtection="1">
      <alignment horizontal="center" vertical="center"/>
      <protection locked="0"/>
    </xf>
    <xf numFmtId="0" fontId="1" fillId="3" borderId="36" xfId="0" applyFont="1" applyFill="1" applyBorder="1" applyAlignment="1">
      <alignment horizontal="right" vertical="center"/>
    </xf>
    <xf numFmtId="0" fontId="1" fillId="3" borderId="29" xfId="0" applyFont="1" applyFill="1" applyBorder="1" applyAlignment="1">
      <alignment horizontal="right" vertical="center"/>
    </xf>
    <xf numFmtId="0" fontId="1" fillId="0" borderId="1" xfId="0" applyFont="1" applyBorder="1" applyAlignment="1" applyProtection="1">
      <alignment horizontal="center" vertical="center"/>
    </xf>
    <xf numFmtId="0" fontId="1" fillId="0" borderId="2" xfId="0" applyFont="1" applyBorder="1" applyAlignment="1" applyProtection="1">
      <alignment horizontal="center" vertical="center"/>
    </xf>
    <xf numFmtId="0" fontId="1" fillId="0" borderId="3" xfId="0" applyFont="1" applyBorder="1" applyAlignment="1" applyProtection="1">
      <alignment horizontal="center" vertical="center"/>
    </xf>
    <xf numFmtId="0" fontId="1" fillId="3" borderId="3"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1" fillId="0" borderId="31" xfId="0" applyFont="1" applyBorder="1" applyAlignment="1" applyProtection="1">
      <alignment horizontal="center" vertical="center"/>
      <protection locked="0"/>
    </xf>
    <xf numFmtId="0" fontId="1" fillId="0" borderId="37" xfId="0" applyFont="1" applyBorder="1" applyAlignment="1" applyProtection="1">
      <alignment horizontal="center" vertical="center"/>
      <protection locked="0"/>
    </xf>
    <xf numFmtId="0" fontId="1" fillId="0" borderId="36" xfId="0" applyFont="1" applyBorder="1" applyAlignment="1" applyProtection="1">
      <alignment horizontal="center" vertical="center"/>
      <protection locked="0"/>
    </xf>
    <xf numFmtId="0" fontId="1" fillId="0" borderId="34" xfId="0" applyFont="1" applyBorder="1" applyAlignment="1">
      <alignment horizontal="center" vertical="center"/>
    </xf>
    <xf numFmtId="0" fontId="1" fillId="0" borderId="45" xfId="0" applyFont="1" applyBorder="1" applyAlignment="1">
      <alignment horizontal="center" vertical="center"/>
    </xf>
    <xf numFmtId="0" fontId="1" fillId="0" borderId="74" xfId="0" applyFont="1" applyBorder="1" applyAlignment="1" applyProtection="1">
      <alignment horizontal="center" vertical="center"/>
      <protection locked="0"/>
    </xf>
    <xf numFmtId="0" fontId="1" fillId="3" borderId="38" xfId="0" applyFont="1" applyFill="1" applyBorder="1" applyAlignment="1">
      <alignment horizontal="right" vertical="center"/>
    </xf>
    <xf numFmtId="0" fontId="1" fillId="3" borderId="18" xfId="0" applyFont="1" applyFill="1" applyBorder="1" applyAlignment="1">
      <alignment horizontal="right" vertical="center"/>
    </xf>
    <xf numFmtId="0" fontId="1" fillId="0" borderId="18" xfId="0" applyFont="1" applyBorder="1" applyAlignment="1" applyProtection="1">
      <alignment horizontal="center" vertical="center"/>
      <protection locked="0"/>
    </xf>
    <xf numFmtId="0" fontId="1" fillId="0" borderId="27" xfId="0" applyFont="1" applyBorder="1" applyAlignment="1" applyProtection="1">
      <alignment horizontal="center" vertical="center"/>
      <protection locked="0"/>
    </xf>
    <xf numFmtId="0" fontId="1" fillId="0" borderId="33" xfId="0" applyFont="1" applyBorder="1" applyAlignment="1" applyProtection="1">
      <alignment horizontal="center" vertical="center"/>
      <protection locked="0"/>
    </xf>
    <xf numFmtId="0" fontId="1" fillId="0" borderId="60" xfId="0" applyFont="1" applyBorder="1" applyAlignment="1" applyProtection="1">
      <alignment horizontal="center" vertical="center"/>
      <protection locked="0"/>
    </xf>
    <xf numFmtId="0" fontId="1" fillId="3" borderId="49"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24" xfId="0" applyFont="1" applyFill="1" applyBorder="1" applyAlignment="1">
      <alignment horizontal="center" vertical="center"/>
    </xf>
    <xf numFmtId="3" fontId="1" fillId="0" borderId="18" xfId="0" applyNumberFormat="1" applyFont="1" applyBorder="1" applyAlignment="1" applyProtection="1">
      <alignment horizontal="center" vertical="center"/>
      <protection locked="0"/>
    </xf>
    <xf numFmtId="3" fontId="1" fillId="0" borderId="27" xfId="0" applyNumberFormat="1" applyFont="1" applyBorder="1" applyAlignment="1" applyProtection="1">
      <alignment horizontal="center" vertical="center"/>
      <protection locked="0"/>
    </xf>
    <xf numFmtId="0" fontId="1" fillId="0" borderId="26" xfId="0" applyFont="1" applyBorder="1" applyAlignment="1" applyProtection="1">
      <alignment horizontal="center" vertical="center"/>
      <protection locked="0"/>
    </xf>
    <xf numFmtId="12" fontId="1" fillId="0" borderId="18" xfId="0" applyNumberFormat="1" applyFont="1" applyBorder="1" applyAlignment="1" applyProtection="1">
      <alignment horizontal="center" vertical="center"/>
      <protection locked="0"/>
    </xf>
    <xf numFmtId="0" fontId="1" fillId="3" borderId="38" xfId="0" applyFont="1" applyFill="1" applyBorder="1" applyAlignment="1">
      <alignment horizontal="center" vertical="center"/>
    </xf>
    <xf numFmtId="0" fontId="1" fillId="3" borderId="18" xfId="0" applyFont="1" applyFill="1" applyBorder="1" applyAlignment="1">
      <alignment horizontal="center" vertical="center"/>
    </xf>
    <xf numFmtId="0" fontId="1" fillId="3" borderId="27" xfId="0" applyFont="1" applyFill="1" applyBorder="1" applyAlignment="1">
      <alignment horizontal="center" vertical="center"/>
    </xf>
    <xf numFmtId="13" fontId="1" fillId="0" borderId="18" xfId="0" applyNumberFormat="1" applyFont="1" applyBorder="1" applyAlignment="1" applyProtection="1">
      <alignment horizontal="center" vertical="center"/>
      <protection locked="0"/>
    </xf>
    <xf numFmtId="0" fontId="1" fillId="3" borderId="50" xfId="0" applyFont="1" applyFill="1" applyBorder="1" applyAlignment="1">
      <alignment horizontal="center" vertical="center"/>
    </xf>
    <xf numFmtId="0" fontId="1" fillId="3" borderId="19" xfId="0" applyFont="1" applyFill="1" applyBorder="1" applyAlignment="1">
      <alignment horizontal="center" vertical="center"/>
    </xf>
    <xf numFmtId="0" fontId="1" fillId="3" borderId="25" xfId="0" applyFont="1" applyFill="1" applyBorder="1" applyAlignment="1">
      <alignment horizontal="center" vertical="center"/>
    </xf>
    <xf numFmtId="1" fontId="1" fillId="0" borderId="29" xfId="0" applyNumberFormat="1" applyFont="1" applyBorder="1" applyAlignment="1" applyProtection="1">
      <alignment horizontal="center" vertical="center"/>
    </xf>
    <xf numFmtId="1" fontId="1" fillId="0" borderId="30" xfId="0" applyNumberFormat="1" applyFont="1" applyBorder="1" applyAlignment="1" applyProtection="1">
      <alignment horizontal="center" vertical="center"/>
    </xf>
    <xf numFmtId="0" fontId="1" fillId="3" borderId="36" xfId="0" applyFont="1" applyFill="1" applyBorder="1" applyAlignment="1">
      <alignment horizontal="center" vertical="center"/>
    </xf>
    <xf numFmtId="0" fontId="1" fillId="3" borderId="29" xfId="0" applyFont="1" applyFill="1" applyBorder="1" applyAlignment="1">
      <alignment horizontal="center" vertical="center"/>
    </xf>
    <xf numFmtId="0" fontId="1" fillId="3" borderId="31" xfId="0" applyFont="1" applyFill="1" applyBorder="1" applyAlignment="1">
      <alignment horizontal="center" vertical="center"/>
    </xf>
    <xf numFmtId="3" fontId="1" fillId="0" borderId="29" xfId="0" applyNumberFormat="1" applyFont="1" applyBorder="1" applyAlignment="1" applyProtection="1">
      <alignment horizontal="center" vertical="center"/>
    </xf>
    <xf numFmtId="0" fontId="1" fillId="3" borderId="21" xfId="0" applyFont="1" applyFill="1" applyBorder="1" applyAlignment="1">
      <alignment horizontal="center" vertical="center"/>
    </xf>
    <xf numFmtId="0" fontId="1" fillId="0" borderId="101" xfId="0" applyFont="1" applyBorder="1" applyAlignment="1" applyProtection="1">
      <alignment horizontal="center" vertical="center"/>
      <protection locked="0"/>
    </xf>
    <xf numFmtId="12" fontId="1" fillId="0" borderId="101" xfId="0" applyNumberFormat="1" applyFont="1" applyBorder="1" applyAlignment="1" applyProtection="1">
      <alignment horizontal="center" vertical="center"/>
      <protection locked="0"/>
    </xf>
    <xf numFmtId="13" fontId="1" fillId="0" borderId="101" xfId="0" quotePrefix="1" applyNumberFormat="1" applyFont="1" applyBorder="1" applyAlignment="1" applyProtection="1">
      <alignment horizontal="center" vertical="center"/>
      <protection locked="0"/>
    </xf>
    <xf numFmtId="49" fontId="1" fillId="0" borderId="18" xfId="0" applyNumberFormat="1" applyFont="1" applyBorder="1" applyAlignment="1" applyProtection="1">
      <alignment horizontal="center" vertical="center"/>
      <protection locked="0"/>
    </xf>
    <xf numFmtId="2" fontId="1" fillId="0" borderId="18" xfId="0" applyNumberFormat="1" applyFont="1" applyBorder="1" applyAlignment="1" applyProtection="1">
      <alignment horizontal="center" vertical="center"/>
      <protection locked="0"/>
    </xf>
    <xf numFmtId="2" fontId="1" fillId="0" borderId="27" xfId="0" applyNumberFormat="1" applyFont="1" applyBorder="1" applyAlignment="1" applyProtection="1">
      <alignment horizontal="center" vertical="center"/>
      <protection locked="0"/>
    </xf>
    <xf numFmtId="0" fontId="1" fillId="0" borderId="43" xfId="0" applyFont="1" applyBorder="1" applyAlignment="1" applyProtection="1">
      <alignment horizontal="center" vertical="center"/>
      <protection locked="0"/>
    </xf>
    <xf numFmtId="0" fontId="1" fillId="0" borderId="99" xfId="0" applyFont="1" applyBorder="1" applyAlignment="1" applyProtection="1">
      <alignment horizontal="center" vertical="center"/>
      <protection locked="0"/>
    </xf>
    <xf numFmtId="0" fontId="1" fillId="0" borderId="100" xfId="0" applyFont="1" applyBorder="1" applyAlignment="1" applyProtection="1">
      <alignment horizontal="center" vertical="center"/>
      <protection locked="0"/>
    </xf>
    <xf numFmtId="2" fontId="1" fillId="0" borderId="21" xfId="0" applyNumberFormat="1" applyFont="1" applyBorder="1" applyAlignment="1" applyProtection="1">
      <alignment horizontal="center" vertical="center"/>
      <protection locked="0"/>
    </xf>
    <xf numFmtId="2" fontId="1" fillId="0" borderId="39" xfId="0" applyNumberFormat="1" applyFont="1" applyBorder="1" applyAlignment="1" applyProtection="1">
      <alignment horizontal="center" vertical="center"/>
      <protection locked="0"/>
    </xf>
    <xf numFmtId="2" fontId="1" fillId="0" borderId="38" xfId="0" applyNumberFormat="1" applyFont="1" applyBorder="1" applyAlignment="1" applyProtection="1">
      <alignment horizontal="center" vertical="center"/>
      <protection locked="0"/>
    </xf>
    <xf numFmtId="0" fontId="2" fillId="3" borderId="38"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21" xfId="0" applyFont="1" applyFill="1" applyBorder="1" applyAlignment="1">
      <alignment horizontal="center" vertical="center"/>
    </xf>
    <xf numFmtId="0" fontId="2" fillId="0" borderId="18"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1" fillId="0" borderId="98" xfId="0" applyFont="1" applyBorder="1" applyAlignment="1" applyProtection="1">
      <alignment horizontal="center" vertical="center"/>
      <protection locked="0"/>
    </xf>
    <xf numFmtId="0" fontId="1" fillId="0" borderId="18" xfId="0" applyFont="1" applyBorder="1" applyAlignment="1">
      <alignment horizontal="center" vertical="center"/>
    </xf>
    <xf numFmtId="0" fontId="1" fillId="0" borderId="21" xfId="0" applyFont="1" applyBorder="1" applyAlignment="1">
      <alignment horizontal="center" vertical="center"/>
    </xf>
    <xf numFmtId="0" fontId="1" fillId="3" borderId="66" xfId="0" applyFont="1" applyFill="1" applyBorder="1" applyAlignment="1">
      <alignment horizontal="center" vertical="center"/>
    </xf>
    <xf numFmtId="0" fontId="1" fillId="3" borderId="22" xfId="0" applyFont="1" applyFill="1" applyBorder="1" applyAlignment="1">
      <alignment horizontal="center" vertical="center"/>
    </xf>
    <xf numFmtId="0" fontId="1" fillId="3" borderId="42" xfId="0" applyFont="1" applyFill="1" applyBorder="1" applyAlignment="1">
      <alignment horizontal="center" vertical="center"/>
    </xf>
    <xf numFmtId="0" fontId="3" fillId="3" borderId="58"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65" xfId="0" applyFont="1" applyFill="1" applyBorder="1" applyAlignment="1">
      <alignment horizontal="center" vertical="center"/>
    </xf>
    <xf numFmtId="0" fontId="1" fillId="3" borderId="26" xfId="0" applyFont="1" applyFill="1" applyBorder="1" applyAlignment="1">
      <alignment horizontal="center" vertical="center"/>
    </xf>
    <xf numFmtId="0" fontId="1" fillId="3" borderId="59"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28" xfId="0" applyFont="1" applyFill="1" applyBorder="1" applyAlignment="1">
      <alignment horizontal="center" vertical="center"/>
    </xf>
    <xf numFmtId="0" fontId="2" fillId="3" borderId="29" xfId="0" applyFont="1" applyFill="1" applyBorder="1" applyAlignment="1">
      <alignment horizontal="center" vertical="center"/>
    </xf>
    <xf numFmtId="165" fontId="2" fillId="0" borderId="31" xfId="0" applyNumberFormat="1" applyFont="1" applyBorder="1" applyAlignment="1">
      <alignment horizontal="center" vertical="center"/>
    </xf>
    <xf numFmtId="165" fontId="2" fillId="0" borderId="37" xfId="0" applyNumberFormat="1" applyFont="1" applyBorder="1" applyAlignment="1">
      <alignment horizontal="center" vertical="center"/>
    </xf>
    <xf numFmtId="165" fontId="2" fillId="0" borderId="36" xfId="0" applyNumberFormat="1" applyFont="1" applyBorder="1" applyAlignment="1">
      <alignment horizontal="center" vertical="center"/>
    </xf>
    <xf numFmtId="165" fontId="2" fillId="0" borderId="40" xfId="0" applyNumberFormat="1" applyFont="1" applyBorder="1" applyAlignment="1">
      <alignment horizontal="center" vertical="center"/>
    </xf>
    <xf numFmtId="0" fontId="2" fillId="3" borderId="33" xfId="0" applyFont="1" applyFill="1" applyBorder="1" applyAlignment="1">
      <alignment horizontal="center" vertical="center"/>
    </xf>
    <xf numFmtId="0" fontId="2" fillId="3" borderId="34" xfId="0" applyFont="1" applyFill="1" applyBorder="1" applyAlignment="1">
      <alignment horizontal="center" vertical="center"/>
    </xf>
    <xf numFmtId="1" fontId="2" fillId="0" borderId="21" xfId="0" applyNumberFormat="1" applyFont="1" applyBorder="1" applyAlignment="1">
      <alignment horizontal="center" vertical="center"/>
    </xf>
    <xf numFmtId="1" fontId="2" fillId="0" borderId="39" xfId="0" applyNumberFormat="1" applyFont="1" applyBorder="1" applyAlignment="1">
      <alignment horizontal="center" vertical="center"/>
    </xf>
    <xf numFmtId="1" fontId="2" fillId="0" borderId="38" xfId="0" applyNumberFormat="1" applyFont="1" applyBorder="1" applyAlignment="1">
      <alignment horizontal="center" vertical="center"/>
    </xf>
    <xf numFmtId="1" fontId="2" fillId="0" borderId="32" xfId="0" applyNumberFormat="1" applyFont="1" applyBorder="1" applyAlignment="1">
      <alignment horizontal="center" vertical="center"/>
    </xf>
    <xf numFmtId="0" fontId="2" fillId="0" borderId="2"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1" fontId="1" fillId="0" borderId="2" xfId="0" applyNumberFormat="1" applyFont="1" applyBorder="1" applyAlignment="1" applyProtection="1">
      <alignment horizontal="center" vertical="center"/>
    </xf>
    <xf numFmtId="1" fontId="1" fillId="0" borderId="3" xfId="0" applyNumberFormat="1" applyFont="1" applyBorder="1" applyAlignment="1" applyProtection="1">
      <alignment horizontal="center" vertical="center"/>
    </xf>
    <xf numFmtId="0" fontId="2" fillId="0" borderId="21" xfId="0" applyFont="1" applyBorder="1" applyAlignment="1" applyProtection="1">
      <alignment horizontal="center"/>
      <protection locked="0"/>
    </xf>
    <xf numFmtId="0" fontId="2" fillId="0" borderId="39" xfId="0" applyFont="1" applyBorder="1" applyAlignment="1" applyProtection="1">
      <alignment horizontal="center"/>
      <protection locked="0"/>
    </xf>
    <xf numFmtId="0" fontId="2" fillId="0" borderId="38" xfId="0" applyFont="1" applyBorder="1" applyAlignment="1" applyProtection="1">
      <alignment horizontal="center"/>
      <protection locked="0"/>
    </xf>
    <xf numFmtId="0" fontId="2" fillId="0" borderId="32" xfId="0" applyFont="1" applyBorder="1" applyAlignment="1" applyProtection="1">
      <alignment horizontal="center"/>
      <protection locked="0"/>
    </xf>
    <xf numFmtId="0" fontId="1" fillId="0" borderId="2" xfId="0" applyFont="1" applyFill="1" applyBorder="1" applyAlignment="1" applyProtection="1">
      <alignment horizontal="center" vertical="center"/>
      <protection locked="0"/>
    </xf>
    <xf numFmtId="0" fontId="1" fillId="0" borderId="3" xfId="0" applyFont="1" applyFill="1" applyBorder="1" applyAlignment="1" applyProtection="1">
      <alignment horizontal="center" vertical="center"/>
      <protection locked="0"/>
    </xf>
    <xf numFmtId="0" fontId="1" fillId="0" borderId="2" xfId="0" applyFont="1" applyFill="1" applyBorder="1" applyAlignment="1" applyProtection="1">
      <alignment horizontal="center" vertical="center"/>
    </xf>
    <xf numFmtId="0" fontId="1" fillId="0" borderId="3" xfId="0" applyFont="1" applyFill="1" applyBorder="1" applyAlignment="1" applyProtection="1">
      <alignment horizontal="center" vertical="center"/>
    </xf>
    <xf numFmtId="3" fontId="1" fillId="0" borderId="34" xfId="0" applyNumberFormat="1" applyFont="1" applyBorder="1" applyAlignment="1" applyProtection="1">
      <alignment horizontal="center" vertical="center"/>
      <protection locked="0"/>
    </xf>
    <xf numFmtId="3" fontId="1" fillId="0" borderId="18" xfId="0" applyNumberFormat="1" applyFont="1" applyBorder="1" applyAlignment="1">
      <alignment horizontal="center" vertical="center"/>
    </xf>
    <xf numFmtId="0" fontId="2" fillId="0" borderId="31" xfId="0" applyFont="1" applyBorder="1" applyAlignment="1" applyProtection="1">
      <alignment horizontal="center" vertical="center"/>
      <protection locked="0"/>
    </xf>
    <xf numFmtId="0" fontId="2" fillId="0" borderId="40" xfId="0" applyFont="1" applyBorder="1" applyAlignment="1" applyProtection="1">
      <alignment horizontal="center" vertical="center"/>
      <protection locked="0"/>
    </xf>
    <xf numFmtId="0" fontId="2" fillId="3" borderId="33" xfId="0" applyFont="1" applyFill="1" applyBorder="1" applyAlignment="1">
      <alignment horizontal="center"/>
    </xf>
    <xf numFmtId="0" fontId="2" fillId="3" borderId="34" xfId="0" applyFont="1" applyFill="1" applyBorder="1" applyAlignment="1">
      <alignment horizontal="center"/>
    </xf>
    <xf numFmtId="3" fontId="1" fillId="0" borderId="29" xfId="0" applyNumberFormat="1" applyFont="1" applyBorder="1" applyAlignment="1" applyProtection="1">
      <alignment horizontal="center" vertical="center"/>
      <protection locked="0"/>
    </xf>
    <xf numFmtId="0" fontId="2" fillId="0" borderId="21" xfId="0" applyFont="1" applyBorder="1" applyAlignment="1" applyProtection="1">
      <alignment horizontal="center" vertical="center"/>
      <protection locked="0"/>
    </xf>
    <xf numFmtId="0" fontId="2" fillId="0" borderId="32" xfId="0" applyFont="1" applyBorder="1" applyAlignment="1" applyProtection="1">
      <alignment horizontal="center" vertical="center"/>
      <protection locked="0"/>
    </xf>
    <xf numFmtId="0" fontId="2" fillId="3" borderId="26" xfId="0" applyFont="1" applyFill="1" applyBorder="1" applyAlignment="1">
      <alignment horizontal="center"/>
    </xf>
    <xf numFmtId="0" fontId="2" fillId="3" borderId="18" xfId="0" applyFont="1" applyFill="1" applyBorder="1" applyAlignment="1">
      <alignment horizont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23" xfId="0" applyFont="1" applyFill="1" applyBorder="1" applyAlignment="1">
      <alignment horizontal="center" vertical="center"/>
    </xf>
    <xf numFmtId="0" fontId="2" fillId="3" borderId="24" xfId="0" applyFont="1" applyFill="1" applyBorder="1" applyAlignment="1">
      <alignment horizontal="center" vertical="center"/>
    </xf>
    <xf numFmtId="0" fontId="2" fillId="3" borderId="32" xfId="0" applyFont="1" applyFill="1" applyBorder="1" applyAlignment="1">
      <alignment horizontal="center" vertical="center"/>
    </xf>
    <xf numFmtId="0" fontId="2" fillId="3" borderId="39" xfId="0" applyFont="1" applyFill="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2" fillId="3" borderId="44" xfId="0" applyFont="1" applyFill="1" applyBorder="1" applyAlignment="1">
      <alignment horizontal="center" vertical="center"/>
    </xf>
    <xf numFmtId="0" fontId="2" fillId="3" borderId="26" xfId="0" applyFont="1" applyFill="1" applyBorder="1" applyAlignment="1">
      <alignment horizontal="center" vertical="center"/>
    </xf>
    <xf numFmtId="0" fontId="1" fillId="0" borderId="12" xfId="0" applyFont="1" applyBorder="1" applyAlignment="1" applyProtection="1">
      <alignment horizontal="left" vertical="center"/>
      <protection locked="0"/>
    </xf>
    <xf numFmtId="0" fontId="1" fillId="0" borderId="13" xfId="0" applyFont="1" applyBorder="1" applyAlignment="1" applyProtection="1">
      <alignment horizontal="left" vertical="center"/>
      <protection locked="0"/>
    </xf>
    <xf numFmtId="0" fontId="1" fillId="0" borderId="14" xfId="0" applyFont="1" applyBorder="1" applyAlignment="1" applyProtection="1">
      <alignment horizontal="left" vertical="center"/>
      <protection locked="0"/>
    </xf>
    <xf numFmtId="0" fontId="2" fillId="3" borderId="4" xfId="0" applyFont="1" applyFill="1" applyBorder="1" applyAlignment="1">
      <alignment horizontal="center" vertical="center"/>
    </xf>
    <xf numFmtId="0" fontId="2" fillId="3" borderId="0" xfId="0" applyFont="1" applyFill="1" applyBorder="1" applyAlignment="1">
      <alignment horizontal="center" vertical="center"/>
    </xf>
    <xf numFmtId="0" fontId="1" fillId="0" borderId="41" xfId="0" applyFont="1" applyBorder="1" applyAlignment="1" applyProtection="1">
      <alignment horizontal="left" vertical="center"/>
      <protection locked="0"/>
    </xf>
    <xf numFmtId="0" fontId="1" fillId="0" borderId="37" xfId="0" applyFont="1" applyBorder="1" applyAlignment="1" applyProtection="1">
      <alignment horizontal="left" vertical="center"/>
      <protection locked="0"/>
    </xf>
    <xf numFmtId="0" fontId="1" fillId="0" borderId="40" xfId="0" applyFont="1" applyBorder="1" applyAlignment="1" applyProtection="1">
      <alignment horizontal="left" vertical="center"/>
      <protection locked="0"/>
    </xf>
    <xf numFmtId="0" fontId="2" fillId="0" borderId="9" xfId="0" applyFont="1" applyBorder="1" applyAlignment="1">
      <alignment horizontal="center" vertical="center"/>
    </xf>
    <xf numFmtId="0" fontId="2" fillId="0" borderId="10" xfId="0" applyFont="1" applyBorder="1" applyAlignment="1">
      <alignment horizontal="center" vertical="center"/>
    </xf>
    <xf numFmtId="3" fontId="1" fillId="0" borderId="30" xfId="0" applyNumberFormat="1" applyFont="1" applyBorder="1" applyAlignment="1" applyProtection="1">
      <alignment horizontal="center" vertical="center"/>
      <protection locked="0"/>
    </xf>
    <xf numFmtId="164" fontId="1" fillId="0" borderId="34" xfId="0" applyNumberFormat="1" applyFont="1" applyBorder="1" applyAlignment="1" applyProtection="1">
      <alignment horizontal="center" vertical="center"/>
      <protection locked="0"/>
    </xf>
    <xf numFmtId="164" fontId="1" fillId="0" borderId="35" xfId="0" applyNumberFormat="1" applyFont="1" applyBorder="1" applyAlignment="1" applyProtection="1">
      <alignment horizontal="center" vertical="center"/>
      <protection locked="0"/>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1" fillId="0" borderId="16" xfId="0" applyFont="1" applyBorder="1" applyAlignment="1" applyProtection="1">
      <alignment horizontal="left" vertical="center"/>
      <protection locked="0"/>
    </xf>
    <xf numFmtId="0" fontId="1" fillId="0" borderId="17" xfId="0" applyFont="1" applyBorder="1" applyAlignment="1" applyProtection="1">
      <alignment horizontal="left" vertical="center"/>
      <protection locked="0"/>
    </xf>
    <xf numFmtId="0" fontId="1" fillId="0" borderId="23" xfId="0" applyFont="1" applyBorder="1" applyAlignment="1" applyProtection="1">
      <alignment horizontal="center" vertical="center"/>
      <protection locked="0"/>
    </xf>
    <xf numFmtId="0" fontId="1" fillId="0" borderId="24"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1" fillId="3" borderId="4" xfId="0" applyFont="1" applyFill="1" applyBorder="1" applyAlignment="1">
      <alignment horizontal="center" vertical="center"/>
    </xf>
    <xf numFmtId="0" fontId="1" fillId="3" borderId="0" xfId="0" applyFont="1" applyFill="1" applyBorder="1" applyAlignment="1">
      <alignment horizontal="center" vertical="center"/>
    </xf>
    <xf numFmtId="0" fontId="3" fillId="0" borderId="37" xfId="0" applyFont="1" applyBorder="1" applyAlignment="1">
      <alignment horizontal="center" vertical="center"/>
    </xf>
    <xf numFmtId="20" fontId="1" fillId="0" borderId="9" xfId="0" applyNumberFormat="1" applyFont="1" applyBorder="1" applyAlignment="1" applyProtection="1">
      <alignment horizontal="center" vertical="center"/>
      <protection locked="0"/>
    </xf>
    <xf numFmtId="0" fontId="1" fillId="0" borderId="41" xfId="0" applyFont="1" applyBorder="1" applyAlignment="1" applyProtection="1">
      <alignment horizontal="center" vertical="center"/>
      <protection locked="0"/>
    </xf>
    <xf numFmtId="0" fontId="2" fillId="3" borderId="5"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164" fontId="1" fillId="0" borderId="23" xfId="0" applyNumberFormat="1" applyFont="1" applyBorder="1" applyAlignment="1" applyProtection="1">
      <alignment horizontal="center" vertical="center"/>
      <protection locked="0"/>
    </xf>
    <xf numFmtId="164" fontId="1" fillId="0" borderId="24" xfId="0" applyNumberFormat="1" applyFont="1" applyBorder="1" applyAlignment="1" applyProtection="1">
      <alignment horizontal="center" vertical="center"/>
      <protection locked="0"/>
    </xf>
    <xf numFmtId="164" fontId="1" fillId="0" borderId="18" xfId="0" applyNumberFormat="1" applyFont="1" applyBorder="1" applyAlignment="1" applyProtection="1">
      <alignment horizontal="center" vertical="center"/>
      <protection locked="0"/>
    </xf>
    <xf numFmtId="164" fontId="1" fillId="0" borderId="27" xfId="0" applyNumberFormat="1" applyFont="1" applyBorder="1" applyAlignment="1" applyProtection="1">
      <alignment horizontal="center" vertical="center"/>
      <protection locked="0"/>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1" fontId="40" fillId="0" borderId="10" xfId="0" applyNumberFormat="1" applyFont="1" applyBorder="1" applyAlignment="1" applyProtection="1">
      <alignment horizontal="center" vertical="center"/>
      <protection locked="0"/>
    </xf>
    <xf numFmtId="1" fontId="40" fillId="0" borderId="11" xfId="0" applyNumberFormat="1" applyFont="1" applyBorder="1" applyAlignment="1" applyProtection="1">
      <alignment horizontal="center" vertical="center"/>
      <protection locked="0"/>
    </xf>
    <xf numFmtId="164" fontId="3" fillId="0" borderId="9" xfId="0" applyNumberFormat="1" applyFont="1" applyBorder="1" applyAlignment="1" applyProtection="1">
      <alignment horizontal="center" vertical="center"/>
      <protection locked="0"/>
    </xf>
    <xf numFmtId="164" fontId="3" fillId="0" borderId="10" xfId="0" applyNumberFormat="1" applyFont="1" applyBorder="1" applyAlignment="1" applyProtection="1">
      <alignment horizontal="center" vertical="center"/>
      <protection locked="0"/>
    </xf>
    <xf numFmtId="164" fontId="3" fillId="0" borderId="11" xfId="0" applyNumberFormat="1" applyFont="1" applyBorder="1" applyAlignment="1" applyProtection="1">
      <alignment horizontal="center" vertical="center"/>
      <protection locked="0"/>
    </xf>
    <xf numFmtId="3" fontId="3" fillId="0" borderId="1" xfId="0" applyNumberFormat="1" applyFont="1" applyBorder="1" applyAlignment="1" applyProtection="1">
      <alignment horizontal="center" vertical="center"/>
    </xf>
    <xf numFmtId="3" fontId="3" fillId="0" borderId="2" xfId="0" applyNumberFormat="1" applyFont="1" applyBorder="1" applyAlignment="1" applyProtection="1">
      <alignment horizontal="center" vertical="center"/>
    </xf>
    <xf numFmtId="3" fontId="3" fillId="0" borderId="3" xfId="0" applyNumberFormat="1" applyFont="1" applyBorder="1" applyAlignment="1" applyProtection="1">
      <alignment horizontal="center" vertical="center"/>
    </xf>
    <xf numFmtId="3" fontId="3" fillId="0" borderId="9" xfId="0" applyNumberFormat="1" applyFont="1" applyBorder="1" applyAlignment="1" applyProtection="1">
      <alignment horizontal="center" vertical="center"/>
      <protection locked="0"/>
    </xf>
    <xf numFmtId="3" fontId="3" fillId="0" borderId="10" xfId="0" applyNumberFormat="1" applyFont="1" applyBorder="1" applyAlignment="1" applyProtection="1">
      <alignment horizontal="center" vertical="center"/>
      <protection locked="0"/>
    </xf>
    <xf numFmtId="3" fontId="3" fillId="0" borderId="11" xfId="0" applyNumberFormat="1"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3" fillId="0" borderId="11" xfId="0" applyFont="1" applyBorder="1" applyAlignment="1" applyProtection="1">
      <alignment horizontal="center" vertical="center"/>
      <protection locked="0"/>
    </xf>
    <xf numFmtId="0" fontId="40" fillId="0" borderId="9" xfId="0" applyFont="1" applyBorder="1" applyAlignment="1" applyProtection="1">
      <alignment horizontal="center" vertical="center"/>
      <protection locked="0"/>
    </xf>
    <xf numFmtId="0" fontId="40" fillId="0" borderId="10" xfId="0" applyFont="1" applyBorder="1" applyAlignment="1" applyProtection="1">
      <alignment horizontal="center" vertical="center"/>
      <protection locked="0"/>
    </xf>
    <xf numFmtId="0" fontId="40" fillId="0" borderId="11" xfId="0" applyFont="1" applyBorder="1" applyAlignment="1" applyProtection="1">
      <alignment horizontal="center" vertical="center"/>
      <protection locked="0"/>
    </xf>
    <xf numFmtId="2" fontId="40" fillId="0" borderId="9" xfId="0" applyNumberFormat="1" applyFont="1" applyBorder="1" applyAlignment="1" applyProtection="1">
      <alignment horizontal="center" vertical="center"/>
      <protection locked="0"/>
    </xf>
    <xf numFmtId="2" fontId="40" fillId="0" borderId="10" xfId="0" applyNumberFormat="1" applyFont="1" applyBorder="1" applyAlignment="1" applyProtection="1">
      <alignment horizontal="center" vertical="center"/>
      <protection locked="0"/>
    </xf>
    <xf numFmtId="0" fontId="40" fillId="0" borderId="10" xfId="0" applyFont="1" applyBorder="1" applyAlignment="1" applyProtection="1">
      <alignment horizontal="center" vertical="center"/>
    </xf>
    <xf numFmtId="0" fontId="6" fillId="0" borderId="9" xfId="0" applyFont="1" applyBorder="1" applyAlignment="1" applyProtection="1">
      <alignment horizontal="center" vertical="center"/>
      <protection locked="0"/>
    </xf>
    <xf numFmtId="0" fontId="6" fillId="0" borderId="10"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49" fontId="6" fillId="0" borderId="9" xfId="0" applyNumberFormat="1" applyFont="1" applyBorder="1" applyAlignment="1" applyProtection="1">
      <alignment horizontal="center" vertical="center"/>
      <protection locked="0"/>
    </xf>
    <xf numFmtId="49" fontId="6" fillId="0" borderId="10" xfId="0" applyNumberFormat="1" applyFont="1" applyBorder="1" applyAlignment="1" applyProtection="1">
      <alignment horizontal="center" vertical="center"/>
      <protection locked="0"/>
    </xf>
    <xf numFmtId="49" fontId="6" fillId="0" borderId="11" xfId="0" applyNumberFormat="1" applyFont="1" applyBorder="1" applyAlignment="1" applyProtection="1">
      <alignment horizontal="center" vertical="center"/>
      <protection locked="0"/>
    </xf>
    <xf numFmtId="3" fontId="6" fillId="0" borderId="9" xfId="0" applyNumberFormat="1" applyFont="1" applyBorder="1" applyAlignment="1" applyProtection="1">
      <alignment horizontal="center" vertical="center"/>
      <protection locked="0"/>
    </xf>
    <xf numFmtId="3" fontId="6" fillId="0" borderId="10" xfId="0" applyNumberFormat="1" applyFont="1" applyBorder="1" applyAlignment="1" applyProtection="1">
      <alignment horizontal="center" vertical="center"/>
      <protection locked="0"/>
    </xf>
    <xf numFmtId="3" fontId="6" fillId="0" borderId="11" xfId="0" applyNumberFormat="1" applyFont="1" applyBorder="1" applyAlignment="1" applyProtection="1">
      <alignment horizontal="center" vertical="center"/>
      <protection locked="0"/>
    </xf>
    <xf numFmtId="164" fontId="6" fillId="0" borderId="9" xfId="0" applyNumberFormat="1" applyFont="1" applyBorder="1" applyAlignment="1" applyProtection="1">
      <alignment horizontal="center" vertical="center"/>
      <protection locked="0"/>
    </xf>
    <xf numFmtId="164" fontId="6" fillId="0" borderId="10" xfId="0" applyNumberFormat="1" applyFont="1" applyBorder="1" applyAlignment="1" applyProtection="1">
      <alignment horizontal="center" vertical="center"/>
      <protection locked="0"/>
    </xf>
    <xf numFmtId="164" fontId="6" fillId="0" borderId="11" xfId="0" applyNumberFormat="1" applyFont="1" applyBorder="1" applyAlignment="1" applyProtection="1">
      <alignment horizontal="center" vertical="center"/>
      <protection locked="0"/>
    </xf>
    <xf numFmtId="15" fontId="6" fillId="0" borderId="9" xfId="0" applyNumberFormat="1" applyFont="1" applyBorder="1" applyAlignment="1" applyProtection="1">
      <alignment horizontal="center" vertical="center"/>
      <protection locked="0"/>
    </xf>
    <xf numFmtId="0" fontId="40" fillId="0" borderId="10" xfId="0" applyFont="1" applyBorder="1" applyAlignment="1">
      <alignment horizontal="left"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13" fontId="1" fillId="0" borderId="101" xfId="0" applyNumberFormat="1" applyFont="1" applyBorder="1" applyAlignment="1" applyProtection="1">
      <alignment horizontal="center" vertical="center"/>
      <protection locked="0"/>
    </xf>
  </cellXfs>
  <cellStyles count="133">
    <cellStyle name="2decimal" xfId="4"/>
    <cellStyle name="2decimal 2" xfId="5"/>
    <cellStyle name="args.style" xfId="6"/>
    <cellStyle name="Body" xfId="7"/>
    <cellStyle name="Calc Currency (0)" xfId="8"/>
    <cellStyle name="Comma  - Style1" xfId="10"/>
    <cellStyle name="Comma  - Style1 2" xfId="11"/>
    <cellStyle name="Comma  - Style2" xfId="12"/>
    <cellStyle name="Comma  - Style2 2" xfId="13"/>
    <cellStyle name="Comma  - Style3" xfId="14"/>
    <cellStyle name="Comma  - Style3 2" xfId="15"/>
    <cellStyle name="Comma  - Style4" xfId="16"/>
    <cellStyle name="Comma  - Style4 2" xfId="17"/>
    <cellStyle name="Comma  - Style5" xfId="18"/>
    <cellStyle name="Comma  - Style5 2" xfId="19"/>
    <cellStyle name="Comma  - Style6" xfId="20"/>
    <cellStyle name="Comma  - Style6 2" xfId="21"/>
    <cellStyle name="Comma  - Style7" xfId="22"/>
    <cellStyle name="Comma  - Style7 2" xfId="23"/>
    <cellStyle name="Comma  - Style8" xfId="24"/>
    <cellStyle name="Comma  - Style8 2" xfId="25"/>
    <cellStyle name="Comma 10" xfId="26"/>
    <cellStyle name="Comma 11" xfId="9"/>
    <cellStyle name="Comma 2" xfId="27"/>
    <cellStyle name="Comma 3" xfId="28"/>
    <cellStyle name="Comma 4" xfId="29"/>
    <cellStyle name="Comma 5" xfId="30"/>
    <cellStyle name="Comma 6" xfId="31"/>
    <cellStyle name="Comma 7" xfId="32"/>
    <cellStyle name="Comma 8" xfId="33"/>
    <cellStyle name="Comma 9" xfId="34"/>
    <cellStyle name="Comma0" xfId="35"/>
    <cellStyle name="Copied" xfId="36"/>
    <cellStyle name="Currency" xfId="105" builtinId="4"/>
    <cellStyle name="Currency [0]b" xfId="38"/>
    <cellStyle name="Currency 10" xfId="39"/>
    <cellStyle name="Currency 11" xfId="37"/>
    <cellStyle name="Currency 2" xfId="40"/>
    <cellStyle name="Currency 3" xfId="41"/>
    <cellStyle name="Currency 4" xfId="42"/>
    <cellStyle name="Currency 5" xfId="43"/>
    <cellStyle name="Currency 6" xfId="44"/>
    <cellStyle name="Currency 7" xfId="45"/>
    <cellStyle name="Currency 8" xfId="46"/>
    <cellStyle name="Currency 9" xfId="47"/>
    <cellStyle name="currency(2)" xfId="48"/>
    <cellStyle name="currency(2) 2" xfId="49"/>
    <cellStyle name="Currency0" xfId="50"/>
    <cellStyle name="Date" xfId="51"/>
    <cellStyle name="Dezimal [0]_NEGS" xfId="52"/>
    <cellStyle name="Dezimal_NEGS" xfId="53"/>
    <cellStyle name="Entered" xfId="54"/>
    <cellStyle name="F2" xfId="55"/>
    <cellStyle name="F2 2" xfId="56"/>
    <cellStyle name="F2_Birds of Prey 36-10-61 Daily Drilling Rpt" xfId="57"/>
    <cellStyle name="F3" xfId="58"/>
    <cellStyle name="F4" xfId="59"/>
    <cellStyle name="F5" xfId="60"/>
    <cellStyle name="F6" xfId="61"/>
    <cellStyle name="F7" xfId="62"/>
    <cellStyle name="F8" xfId="63"/>
    <cellStyle name="Fixed" xfId="64"/>
    <cellStyle name="form" xfId="65"/>
    <cellStyle name="Grey" xfId="66"/>
    <cellStyle name="Head 1" xfId="67"/>
    <cellStyle name="Header1" xfId="68"/>
    <cellStyle name="Header2" xfId="69"/>
    <cellStyle name="Headin - Style1" xfId="70"/>
    <cellStyle name="Heading 1 2" xfId="71"/>
    <cellStyle name="Heading 2 2" xfId="72"/>
    <cellStyle name="HEADINGS" xfId="73"/>
    <cellStyle name="HEADINGSTOP" xfId="74"/>
    <cellStyle name="Input [yellow]" xfId="75"/>
    <cellStyle name="Normal" xfId="0" builtinId="0"/>
    <cellStyle name="Normal - Style1" xfId="76"/>
    <cellStyle name="Normal - Style1 2" xfId="77"/>
    <cellStyle name="Normal 10" xfId="78"/>
    <cellStyle name="Normal 11" xfId="79"/>
    <cellStyle name="Normal 12" xfId="80"/>
    <cellStyle name="Normal 13" xfId="81"/>
    <cellStyle name="Normal 13 2" xfId="82"/>
    <cellStyle name="Normal 14" xfId="83"/>
    <cellStyle name="Normal 15" xfId="3"/>
    <cellStyle name="Normal 16" xfId="106"/>
    <cellStyle name="Normal 17" xfId="107"/>
    <cellStyle name="Normal 18" xfId="110"/>
    <cellStyle name="Normal 19" xfId="111"/>
    <cellStyle name="Normal 2" xfId="1"/>
    <cellStyle name="Normal 2 2" xfId="84"/>
    <cellStyle name="Normal 2 54 2" xfId="85"/>
    <cellStyle name="Normal 2_Xl0000110" xfId="86"/>
    <cellStyle name="Normal 20" xfId="112"/>
    <cellStyle name="Normal 21" xfId="113"/>
    <cellStyle name="Normal 22" xfId="114"/>
    <cellStyle name="Normal 23" xfId="109"/>
    <cellStyle name="Normal 24" xfId="115"/>
    <cellStyle name="Normal 25" xfId="116"/>
    <cellStyle name="Normal 26" xfId="117"/>
    <cellStyle name="Normal 27" xfId="118"/>
    <cellStyle name="Normal 28" xfId="120"/>
    <cellStyle name="Normal 29" xfId="121"/>
    <cellStyle name="Normal 3" xfId="87"/>
    <cellStyle name="Normal 3 2" xfId="108"/>
    <cellStyle name="Normal 30" xfId="122"/>
    <cellStyle name="Normal 31" xfId="123"/>
    <cellStyle name="Normal 32" xfId="124"/>
    <cellStyle name="Normal 33" xfId="125"/>
    <cellStyle name="Normal 34" xfId="126"/>
    <cellStyle name="Normal 35" xfId="132"/>
    <cellStyle name="Normal 36" xfId="127"/>
    <cellStyle name="Normal 38" xfId="128"/>
    <cellStyle name="Normal 4" xfId="88"/>
    <cellStyle name="Normal 40" xfId="129"/>
    <cellStyle name="Normal 42" xfId="130"/>
    <cellStyle name="Normal 44" xfId="131"/>
    <cellStyle name="Normal 5" xfId="89"/>
    <cellStyle name="Normal 5 2" xfId="119"/>
    <cellStyle name="Normal 6" xfId="90"/>
    <cellStyle name="Normal 7" xfId="91"/>
    <cellStyle name="Normal 8" xfId="92"/>
    <cellStyle name="Normal 9" xfId="93"/>
    <cellStyle name="Normal_SURVEY" xfId="2"/>
    <cellStyle name="per.style" xfId="94"/>
    <cellStyle name="Percent [2]" xfId="95"/>
    <cellStyle name="Percent [2] 2" xfId="96"/>
    <cellStyle name="regstoresfromspecstores" xfId="97"/>
    <cellStyle name="RevList" xfId="98"/>
    <cellStyle name="SHADEDSTORES" xfId="99"/>
    <cellStyle name="Shell" xfId="100"/>
    <cellStyle name="specstores" xfId="101"/>
    <cellStyle name="Standard_NEGS" xfId="102"/>
    <cellStyle name="Subtotal" xfId="103"/>
    <cellStyle name="Total 2" xfId="104"/>
  </cellStyles>
  <dxfs count="0"/>
  <tableStyles count="0" defaultTableStyle="TableStyleMedium2" defaultPivotStyle="PivotStyleLight16"/>
  <colors>
    <mruColors>
      <color rgb="FFDDDDDD"/>
      <color rgb="FF0066FF"/>
      <color rgb="FF0000FF"/>
      <color rgb="FF006699"/>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212914</xdr:colOff>
      <xdr:row>0</xdr:row>
      <xdr:rowOff>33619</xdr:rowOff>
    </xdr:from>
    <xdr:to>
      <xdr:col>4</xdr:col>
      <xdr:colOff>305131</xdr:colOff>
      <xdr:row>5</xdr:row>
      <xdr:rowOff>121585</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2914" y="33619"/>
          <a:ext cx="2983335" cy="10740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29</xdr:col>
          <xdr:colOff>600075</xdr:colOff>
          <xdr:row>7</xdr:row>
          <xdr:rowOff>38100</xdr:rowOff>
        </xdr:from>
        <xdr:to>
          <xdr:col>32</xdr:col>
          <xdr:colOff>285750</xdr:colOff>
          <xdr:row>9</xdr:row>
          <xdr:rowOff>104775</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Create Planned </a:t>
              </a:r>
            </a:p>
            <a:p>
              <a:pPr algn="ctr" rtl="0">
                <a:defRPr sz="1000"/>
              </a:pPr>
              <a:r>
                <a:rPr lang="en-US" sz="1100" b="0" i="0" u="none" strike="noStrike" baseline="0">
                  <a:solidFill>
                    <a:srgbClr val="000000"/>
                  </a:solidFill>
                  <a:latin typeface="Calibri"/>
                </a:rPr>
                <a:t>Top 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600075</xdr:colOff>
          <xdr:row>9</xdr:row>
          <xdr:rowOff>114300</xdr:rowOff>
        </xdr:from>
        <xdr:to>
          <xdr:col>32</xdr:col>
          <xdr:colOff>285750</xdr:colOff>
          <xdr:row>11</xdr:row>
          <xdr:rowOff>171450</xdr:rowOff>
        </xdr:to>
        <xdr:sp macro="" textlink="">
          <xdr:nvSpPr>
            <xdr:cNvPr id="5122" name="Button 2"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Create Drilled </a:t>
              </a:r>
            </a:p>
            <a:p>
              <a:pPr algn="ctr" rtl="0">
                <a:defRPr sz="1000"/>
              </a:pPr>
              <a:r>
                <a:rPr lang="en-US" sz="1100" b="0" i="0" u="none" strike="noStrike" baseline="0">
                  <a:solidFill>
                    <a:srgbClr val="000000"/>
                  </a:solidFill>
                  <a:latin typeface="Calibri"/>
                </a:rPr>
                <a:t>Top 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304800</xdr:colOff>
          <xdr:row>7</xdr:row>
          <xdr:rowOff>38100</xdr:rowOff>
        </xdr:from>
        <xdr:to>
          <xdr:col>34</xdr:col>
          <xdr:colOff>609600</xdr:colOff>
          <xdr:row>9</xdr:row>
          <xdr:rowOff>95250</xdr:rowOff>
        </xdr:to>
        <xdr:sp macro="" textlink="">
          <xdr:nvSpPr>
            <xdr:cNvPr id="5123" name="Button 3" hidden="1">
              <a:extLst>
                <a:ext uri="{63B3BB69-23CF-44E3-9099-C40C66FF867C}">
                  <a14:compatExt spid="_x0000_s512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Create Planned </a:t>
              </a:r>
            </a:p>
            <a:p>
              <a:pPr algn="ctr" rtl="0">
                <a:defRPr sz="1000"/>
              </a:pPr>
              <a:r>
                <a:rPr lang="en-US" sz="1100" b="0" i="0" u="none" strike="noStrike" baseline="0">
                  <a:solidFill>
                    <a:srgbClr val="000000"/>
                  </a:solidFill>
                  <a:latin typeface="Calibri"/>
                </a:rPr>
                <a:t>Curve 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295275</xdr:colOff>
          <xdr:row>9</xdr:row>
          <xdr:rowOff>114300</xdr:rowOff>
        </xdr:from>
        <xdr:to>
          <xdr:col>34</xdr:col>
          <xdr:colOff>600075</xdr:colOff>
          <xdr:row>11</xdr:row>
          <xdr:rowOff>171450</xdr:rowOff>
        </xdr:to>
        <xdr:sp macro="" textlink="">
          <xdr:nvSpPr>
            <xdr:cNvPr id="5124" name="Button 4" hidden="1">
              <a:extLst>
                <a:ext uri="{63B3BB69-23CF-44E3-9099-C40C66FF867C}">
                  <a14:compatExt spid="_x0000_s512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Create Drilled </a:t>
              </a:r>
            </a:p>
            <a:p>
              <a:pPr algn="ctr" rtl="0">
                <a:defRPr sz="1000"/>
              </a:pPr>
              <a:r>
                <a:rPr lang="en-US" sz="1100" b="0" i="0" u="none" strike="noStrike" baseline="0">
                  <a:solidFill>
                    <a:srgbClr val="000000"/>
                  </a:solidFill>
                  <a:latin typeface="Calibri"/>
                </a:rPr>
                <a:t>Curve View</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85725</xdr:colOff>
          <xdr:row>1</xdr:row>
          <xdr:rowOff>9525</xdr:rowOff>
        </xdr:from>
        <xdr:to>
          <xdr:col>3</xdr:col>
          <xdr:colOff>695325</xdr:colOff>
          <xdr:row>1</xdr:row>
          <xdr:rowOff>171450</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Day</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57151</xdr:colOff>
      <xdr:row>1</xdr:row>
      <xdr:rowOff>57149</xdr:rowOff>
    </xdr:from>
    <xdr:to>
      <xdr:col>22</xdr:col>
      <xdr:colOff>59721</xdr:colOff>
      <xdr:row>4</xdr:row>
      <xdr:rowOff>257174</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1" y="333374"/>
          <a:ext cx="2974370" cy="1076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63</xdr:col>
          <xdr:colOff>38100</xdr:colOff>
          <xdr:row>0</xdr:row>
          <xdr:rowOff>38100</xdr:rowOff>
        </xdr:from>
        <xdr:to>
          <xdr:col>68</xdr:col>
          <xdr:colOff>104775</xdr:colOff>
          <xdr:row>0</xdr:row>
          <xdr:rowOff>228600</xdr:rowOff>
        </xdr:to>
        <xdr:sp macro="" textlink="">
          <xdr:nvSpPr>
            <xdr:cNvPr id="18433" name="Button 1" hidden="1">
              <a:extLst>
                <a:ext uri="{63B3BB69-23CF-44E3-9099-C40C66FF867C}">
                  <a14:compatExt spid="_x0000_s1843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New DDR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56</xdr:col>
          <xdr:colOff>9525</xdr:colOff>
          <xdr:row>0</xdr:row>
          <xdr:rowOff>28575</xdr:rowOff>
        </xdr:from>
        <xdr:to>
          <xdr:col>62</xdr:col>
          <xdr:colOff>133350</xdr:colOff>
          <xdr:row>0</xdr:row>
          <xdr:rowOff>228600</xdr:rowOff>
        </xdr:to>
        <xdr:sp macro="" textlink="">
          <xdr:nvSpPr>
            <xdr:cNvPr id="18434" name="Button 2" hidden="1">
              <a:extLst>
                <a:ext uri="{63B3BB69-23CF-44E3-9099-C40C66FF867C}">
                  <a14:compatExt spid="_x0000_s1843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Get Surveys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50</xdr:col>
          <xdr:colOff>19050</xdr:colOff>
          <xdr:row>0</xdr:row>
          <xdr:rowOff>38100</xdr:rowOff>
        </xdr:from>
        <xdr:to>
          <xdr:col>55</xdr:col>
          <xdr:colOff>104775</xdr:colOff>
          <xdr:row>0</xdr:row>
          <xdr:rowOff>219075</xdr:rowOff>
        </xdr:to>
        <xdr:sp macro="" textlink="">
          <xdr:nvSpPr>
            <xdr:cNvPr id="18435" name="Button 3" hidden="1">
              <a:extLst>
                <a:ext uri="{63B3BB69-23CF-44E3-9099-C40C66FF867C}">
                  <a14:compatExt spid="_x0000_s1843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Get Costs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42</xdr:col>
          <xdr:colOff>95250</xdr:colOff>
          <xdr:row>0</xdr:row>
          <xdr:rowOff>47625</xdr:rowOff>
        </xdr:from>
        <xdr:to>
          <xdr:col>49</xdr:col>
          <xdr:colOff>47625</xdr:colOff>
          <xdr:row>0</xdr:row>
          <xdr:rowOff>228600</xdr:rowOff>
        </xdr:to>
        <xdr:sp macro="" textlink="">
          <xdr:nvSpPr>
            <xdr:cNvPr id="18436" name="Button 4" hidden="1">
              <a:extLst>
                <a:ext uri="{63B3BB69-23CF-44E3-9099-C40C66FF867C}">
                  <a14:compatExt spid="_x0000_s184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Get Bit Info</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57151</xdr:colOff>
      <xdr:row>1</xdr:row>
      <xdr:rowOff>57149</xdr:rowOff>
    </xdr:from>
    <xdr:to>
      <xdr:col>22</xdr:col>
      <xdr:colOff>59721</xdr:colOff>
      <xdr:row>4</xdr:row>
      <xdr:rowOff>257174</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1" y="333374"/>
          <a:ext cx="2974370" cy="1076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63</xdr:col>
          <xdr:colOff>38100</xdr:colOff>
          <xdr:row>0</xdr:row>
          <xdr:rowOff>38100</xdr:rowOff>
        </xdr:from>
        <xdr:to>
          <xdr:col>68</xdr:col>
          <xdr:colOff>104775</xdr:colOff>
          <xdr:row>0</xdr:row>
          <xdr:rowOff>228600</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New DDR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56</xdr:col>
          <xdr:colOff>9525</xdr:colOff>
          <xdr:row>0</xdr:row>
          <xdr:rowOff>28575</xdr:rowOff>
        </xdr:from>
        <xdr:to>
          <xdr:col>62</xdr:col>
          <xdr:colOff>133350</xdr:colOff>
          <xdr:row>0</xdr:row>
          <xdr:rowOff>228600</xdr:rowOff>
        </xdr:to>
        <xdr:sp macro="" textlink="">
          <xdr:nvSpPr>
            <xdr:cNvPr id="12290" name="Button 2" hidden="1">
              <a:extLst>
                <a:ext uri="{63B3BB69-23CF-44E3-9099-C40C66FF867C}">
                  <a14:compatExt spid="_x0000_s1229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Get Surveys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50</xdr:col>
          <xdr:colOff>19050</xdr:colOff>
          <xdr:row>0</xdr:row>
          <xdr:rowOff>38100</xdr:rowOff>
        </xdr:from>
        <xdr:to>
          <xdr:col>55</xdr:col>
          <xdr:colOff>104775</xdr:colOff>
          <xdr:row>0</xdr:row>
          <xdr:rowOff>219075</xdr:rowOff>
        </xdr:to>
        <xdr:sp macro="" textlink="">
          <xdr:nvSpPr>
            <xdr:cNvPr id="12291" name="Button 3" hidden="1">
              <a:extLst>
                <a:ext uri="{63B3BB69-23CF-44E3-9099-C40C66FF867C}">
                  <a14:compatExt spid="_x0000_s1229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Get Costs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42</xdr:col>
          <xdr:colOff>95250</xdr:colOff>
          <xdr:row>0</xdr:row>
          <xdr:rowOff>47625</xdr:rowOff>
        </xdr:from>
        <xdr:to>
          <xdr:col>49</xdr:col>
          <xdr:colOff>47625</xdr:colOff>
          <xdr:row>0</xdr:row>
          <xdr:rowOff>228600</xdr:rowOff>
        </xdr:to>
        <xdr:sp macro="" textlink="">
          <xdr:nvSpPr>
            <xdr:cNvPr id="12292" name="Button 4" hidden="1">
              <a:extLst>
                <a:ext uri="{63B3BB69-23CF-44E3-9099-C40C66FF867C}">
                  <a14:compatExt spid="_x0000_s1229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Get Bit Info</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57151</xdr:colOff>
      <xdr:row>1</xdr:row>
      <xdr:rowOff>57149</xdr:rowOff>
    </xdr:from>
    <xdr:to>
      <xdr:col>22</xdr:col>
      <xdr:colOff>59721</xdr:colOff>
      <xdr:row>4</xdr:row>
      <xdr:rowOff>257174</xdr:rowOff>
    </xdr:to>
    <xdr:pic>
      <xdr:nvPicPr>
        <xdr:cNvPr id="3"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1" y="337296"/>
          <a:ext cx="2983335" cy="10740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63</xdr:col>
          <xdr:colOff>38100</xdr:colOff>
          <xdr:row>0</xdr:row>
          <xdr:rowOff>38100</xdr:rowOff>
        </xdr:from>
        <xdr:to>
          <xdr:col>68</xdr:col>
          <xdr:colOff>104775</xdr:colOff>
          <xdr:row>0</xdr:row>
          <xdr:rowOff>228600</xdr:rowOff>
        </xdr:to>
        <xdr:sp macro="" textlink="">
          <xdr:nvSpPr>
            <xdr:cNvPr id="1036" name="Button 12" hidden="1">
              <a:extLst>
                <a:ext uri="{63B3BB69-23CF-44E3-9099-C40C66FF867C}">
                  <a14:compatExt spid="_x0000_s10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New DDR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56</xdr:col>
          <xdr:colOff>9525</xdr:colOff>
          <xdr:row>0</xdr:row>
          <xdr:rowOff>28575</xdr:rowOff>
        </xdr:from>
        <xdr:to>
          <xdr:col>62</xdr:col>
          <xdr:colOff>133350</xdr:colOff>
          <xdr:row>0</xdr:row>
          <xdr:rowOff>228600</xdr:rowOff>
        </xdr:to>
        <xdr:sp macro="" textlink="">
          <xdr:nvSpPr>
            <xdr:cNvPr id="1037" name="Button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Get Surveys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50</xdr:col>
          <xdr:colOff>19050</xdr:colOff>
          <xdr:row>0</xdr:row>
          <xdr:rowOff>38100</xdr:rowOff>
        </xdr:from>
        <xdr:to>
          <xdr:col>55</xdr:col>
          <xdr:colOff>104775</xdr:colOff>
          <xdr:row>0</xdr:row>
          <xdr:rowOff>219075</xdr:rowOff>
        </xdr:to>
        <xdr:sp macro="" textlink="">
          <xdr:nvSpPr>
            <xdr:cNvPr id="1038" name="Button 14"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Get Costs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42</xdr:col>
          <xdr:colOff>95250</xdr:colOff>
          <xdr:row>0</xdr:row>
          <xdr:rowOff>47625</xdr:rowOff>
        </xdr:from>
        <xdr:to>
          <xdr:col>49</xdr:col>
          <xdr:colOff>47625</xdr:colOff>
          <xdr:row>0</xdr:row>
          <xdr:rowOff>228600</xdr:rowOff>
        </xdr:to>
        <xdr:sp macro="" textlink="">
          <xdr:nvSpPr>
            <xdr:cNvPr id="1039" name="Button 15" hidden="1">
              <a:extLst>
                <a:ext uri="{63B3BB69-23CF-44E3-9099-C40C66FF867C}">
                  <a14:compatExt spid="_x0000_s10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Get Bit Info</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sandwash\plymouth%20rock%20unit\plymouth%20rock%2010-4\drill%20rpts\PlymouthRock10-4DrillingRepor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InputCosts"/>
      <sheetName val="DailyCostDetail"/>
      <sheetName val="CostDetails"/>
      <sheetName val="AccountSummary"/>
      <sheetName val="DST"/>
      <sheetName val="Bit Record"/>
      <sheetName val="BHA # 7)"/>
      <sheetName val="BHA # 6"/>
      <sheetName val="BHA # 5 "/>
      <sheetName val="BHA # 4"/>
      <sheetName val="BHA # 3"/>
      <sheetName val="BHA # 2"/>
      <sheetName val="BHA # 1"/>
      <sheetName val=" production casing"/>
      <sheetName val=" intermediate casing"/>
      <sheetName val=" surface casing"/>
      <sheetName val="SURVEY Dir"/>
      <sheetName val="SURVEY"/>
      <sheetName val="10.13.06"/>
      <sheetName val="10.12.06"/>
      <sheetName val="10.11.06"/>
      <sheetName val="10.10.06"/>
      <sheetName val="10.09.06"/>
      <sheetName val="10.08.06"/>
      <sheetName val="10.07.06"/>
      <sheetName val="10.06.06"/>
      <sheetName val="10.05.06"/>
      <sheetName val="10.04.06"/>
      <sheetName val="10.03.06"/>
      <sheetName val="10.02.06"/>
      <sheetName val="10.01.06"/>
      <sheetName val="09.30.06"/>
      <sheetName val="09.29.06"/>
      <sheetName val="09.28.06"/>
      <sheetName val="09.27.06"/>
      <sheetName val="09.26.06"/>
      <sheetName val="09.25.06"/>
      <sheetName val="09.24.06"/>
      <sheetName val="09.23.06"/>
      <sheetName val="09.22.06"/>
      <sheetName val="09.21.06"/>
      <sheetName val="09.20.06"/>
      <sheetName val="09.19.06"/>
      <sheetName val="09.18.06"/>
      <sheetName val="09.17.06"/>
      <sheetName val="09.16.06"/>
      <sheetName val="09.15.06"/>
      <sheetName val="09.14.06"/>
      <sheetName val="09.13.06"/>
      <sheetName val="09.12.06"/>
      <sheetName val="09.11.06"/>
      <sheetName val="09.10.06"/>
      <sheetName val="09.09.06"/>
      <sheetName val="09.08.06"/>
      <sheetName val="09.07.06"/>
      <sheetName val="09.06.06"/>
      <sheetName val="09.05.06"/>
      <sheetName val="09.04.06"/>
      <sheetName val="09.03.06"/>
      <sheetName val="09.02.06"/>
      <sheetName val="09.01.06"/>
      <sheetName val="08.31.06"/>
      <sheetName val="08.30.06"/>
      <sheetName val="08.29.06"/>
      <sheetName val="08.28.06"/>
      <sheetName val="08.27.06"/>
      <sheetName val="08.26.06"/>
      <sheetName val="08.25.06"/>
      <sheetName val="08.24.06"/>
      <sheetName val="08.23.06"/>
      <sheetName val="08.22.06"/>
      <sheetName val="08.21.06"/>
      <sheetName val="08.20.06"/>
      <sheetName val="08.19.06"/>
      <sheetName val="08.18.06"/>
      <sheetName val="08.17.06"/>
      <sheetName val="08.16.06"/>
      <sheetName val="08.15.06"/>
      <sheetName val="08.14.06"/>
      <sheetName val="07.02.06"/>
      <sheetName val="ChartOfAccounts"/>
      <sheetName val="CostPivotData"/>
      <sheetName val="ReportTemplate"/>
      <sheetName val="CompletionTemplate"/>
      <sheetName val="DetailPivot"/>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ow r="51">
          <cell r="B51" t="str">
            <v xml:space="preserve"> </v>
          </cell>
          <cell r="D51" t="str">
            <v xml:space="preserve"> </v>
          </cell>
          <cell r="F51" t="str">
            <v xml:space="preserve"> </v>
          </cell>
          <cell r="I51" t="str">
            <v xml:space="preserve"> </v>
          </cell>
        </row>
        <row r="52">
          <cell r="B52" t="str">
            <v xml:space="preserve"> </v>
          </cell>
          <cell r="D52" t="str">
            <v xml:space="preserve"> </v>
          </cell>
          <cell r="F52" t="str">
            <v xml:space="preserve"> </v>
          </cell>
          <cell r="I52" t="str">
            <v xml:space="preserve"> </v>
          </cell>
        </row>
        <row r="53">
          <cell r="B53" t="str">
            <v xml:space="preserve"> </v>
          </cell>
          <cell r="D53" t="str">
            <v xml:space="preserve"> </v>
          </cell>
          <cell r="F53" t="str">
            <v xml:space="preserve"> </v>
          </cell>
          <cell r="I53" t="str">
            <v xml:space="preserve"> </v>
          </cell>
        </row>
        <row r="54">
          <cell r="B54" t="str">
            <v xml:space="preserve"> </v>
          </cell>
          <cell r="D54" t="str">
            <v xml:space="preserve"> </v>
          </cell>
          <cell r="F54" t="str">
            <v xml:space="preserve"> </v>
          </cell>
          <cell r="I54" t="str">
            <v xml:space="preserve"> </v>
          </cell>
        </row>
        <row r="55">
          <cell r="B55" t="str">
            <v xml:space="preserve"> </v>
          </cell>
          <cell r="D55" t="str">
            <v xml:space="preserve"> </v>
          </cell>
          <cell r="F55" t="str">
            <v xml:space="preserve"> </v>
          </cell>
          <cell r="I55" t="str">
            <v xml:space="preserve"> </v>
          </cell>
        </row>
        <row r="56">
          <cell r="B56" t="str">
            <v xml:space="preserve"> </v>
          </cell>
          <cell r="D56" t="str">
            <v xml:space="preserve"> </v>
          </cell>
          <cell r="F56" t="str">
            <v xml:space="preserve"> </v>
          </cell>
          <cell r="I56" t="str">
            <v xml:space="preserve"> </v>
          </cell>
        </row>
        <row r="57">
          <cell r="B57" t="str">
            <v xml:space="preserve"> </v>
          </cell>
          <cell r="D57" t="str">
            <v xml:space="preserve"> </v>
          </cell>
          <cell r="F57" t="str">
            <v xml:space="preserve"> </v>
          </cell>
          <cell r="I57" t="str">
            <v xml:space="preserve"> </v>
          </cell>
        </row>
        <row r="58">
          <cell r="B58" t="str">
            <v xml:space="preserve"> </v>
          </cell>
          <cell r="D58" t="str">
            <v xml:space="preserve"> </v>
          </cell>
          <cell r="F58" t="str">
            <v xml:space="preserve"> </v>
          </cell>
          <cell r="I58" t="str">
            <v xml:space="preserve"> </v>
          </cell>
        </row>
        <row r="59">
          <cell r="B59" t="str">
            <v xml:space="preserve"> </v>
          </cell>
          <cell r="D59" t="str">
            <v xml:space="preserve"> </v>
          </cell>
          <cell r="F59" t="str">
            <v xml:space="preserve"> </v>
          </cell>
          <cell r="I59" t="str">
            <v xml:space="preserve"> </v>
          </cell>
        </row>
        <row r="60">
          <cell r="B60" t="str">
            <v xml:space="preserve"> </v>
          </cell>
          <cell r="D60" t="str">
            <v xml:space="preserve"> </v>
          </cell>
          <cell r="F60" t="str">
            <v xml:space="preserve"> </v>
          </cell>
          <cell r="I60" t="str">
            <v xml:space="preserve"> </v>
          </cell>
        </row>
        <row r="61">
          <cell r="B61" t="str">
            <v xml:space="preserve"> </v>
          </cell>
          <cell r="D61" t="str">
            <v xml:space="preserve"> </v>
          </cell>
          <cell r="F61" t="str">
            <v xml:space="preserve"> </v>
          </cell>
          <cell r="H61" t="str">
            <v xml:space="preserve"> </v>
          </cell>
          <cell r="I61" t="str">
            <v xml:space="preserve"> </v>
          </cell>
        </row>
        <row r="62">
          <cell r="B62" t="str">
            <v xml:space="preserve"> </v>
          </cell>
          <cell r="D62" t="str">
            <v xml:space="preserve"> </v>
          </cell>
          <cell r="F62" t="str">
            <v xml:space="preserve"> </v>
          </cell>
          <cell r="I62" t="str">
            <v xml:space="preserve"> </v>
          </cell>
        </row>
        <row r="63">
          <cell r="B63" t="str">
            <v xml:space="preserve"> </v>
          </cell>
          <cell r="D63" t="str">
            <v xml:space="preserve"> </v>
          </cell>
          <cell r="F63" t="str">
            <v xml:space="preserve"> </v>
          </cell>
          <cell r="I63" t="str">
            <v xml:space="preserve"> </v>
          </cell>
        </row>
        <row r="64">
          <cell r="B64" t="str">
            <v xml:space="preserve"> </v>
          </cell>
          <cell r="D64" t="str">
            <v xml:space="preserve"> </v>
          </cell>
          <cell r="F64" t="str">
            <v xml:space="preserve"> </v>
          </cell>
          <cell r="I64" t="str">
            <v xml:space="preserve"> </v>
          </cell>
        </row>
        <row r="65">
          <cell r="B65" t="str">
            <v xml:space="preserve"> </v>
          </cell>
          <cell r="D65" t="str">
            <v xml:space="preserve"> </v>
          </cell>
          <cell r="F65" t="str">
            <v xml:space="preserve"> </v>
          </cell>
          <cell r="H65" t="str">
            <v xml:space="preserve">  </v>
          </cell>
          <cell r="I65" t="str">
            <v xml:space="preserve"> </v>
          </cell>
        </row>
        <row r="66">
          <cell r="B66" t="str">
            <v xml:space="preserve"> </v>
          </cell>
          <cell r="D66" t="str">
            <v xml:space="preserve"> </v>
          </cell>
          <cell r="F66" t="str">
            <v xml:space="preserve"> </v>
          </cell>
          <cell r="I66" t="str">
            <v xml:space="preserve"> </v>
          </cell>
        </row>
        <row r="67">
          <cell r="B67" t="str">
            <v xml:space="preserve"> </v>
          </cell>
          <cell r="D67" t="str">
            <v xml:space="preserve"> </v>
          </cell>
          <cell r="F67" t="str">
            <v xml:space="preserve"> </v>
          </cell>
          <cell r="I67" t="str">
            <v xml:space="preserve"> </v>
          </cell>
        </row>
        <row r="68">
          <cell r="B68" t="str">
            <v xml:space="preserve"> </v>
          </cell>
          <cell r="D68" t="str">
            <v xml:space="preserve"> </v>
          </cell>
          <cell r="F68" t="str">
            <v xml:space="preserve"> </v>
          </cell>
          <cell r="I68" t="str">
            <v xml:space="preserve"> </v>
          </cell>
        </row>
        <row r="69">
          <cell r="I69" t="str">
            <v xml:space="preserve"> </v>
          </cell>
        </row>
        <row r="70">
          <cell r="I70" t="str">
            <v xml:space="preserve"> </v>
          </cell>
        </row>
      </sheetData>
      <sheetData sheetId="84" refreshError="1"/>
      <sheetData sheetId="8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3.vml"/><Relationship Id="rId7"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7.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8.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4.vml"/><Relationship Id="rId7" Type="http://schemas.openxmlformats.org/officeDocument/2006/relationships/ctrlProp" Target="../ctrlProps/ctrlProp13.xml"/><Relationship Id="rId2" Type="http://schemas.openxmlformats.org/officeDocument/2006/relationships/drawing" Target="../drawings/drawing4.xml"/><Relationship Id="rId1" Type="http://schemas.openxmlformats.org/officeDocument/2006/relationships/printerSettings" Target="../printerSettings/printerSettings8.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9.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5.vml"/><Relationship Id="rId7" Type="http://schemas.openxmlformats.org/officeDocument/2006/relationships/ctrlProp" Target="../ctrlProps/ctrlProp17.xml"/><Relationship Id="rId2" Type="http://schemas.openxmlformats.org/officeDocument/2006/relationships/drawing" Target="../drawings/drawing5.xml"/><Relationship Id="rId1" Type="http://schemas.openxmlformats.org/officeDocument/2006/relationships/printerSettings" Target="../printerSettings/printerSettings9.bin"/><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E53"/>
  <sheetViews>
    <sheetView workbookViewId="0">
      <selection activeCell="A7" sqref="A7"/>
    </sheetView>
  </sheetViews>
  <sheetFormatPr defaultRowHeight="15"/>
  <cols>
    <col min="1" max="1" width="33.5703125" bestFit="1" customWidth="1"/>
    <col min="2" max="2" width="14.7109375" bestFit="1" customWidth="1"/>
    <col min="3" max="3" width="13.140625" style="64" bestFit="1" customWidth="1"/>
    <col min="4" max="4" width="10.7109375" bestFit="1" customWidth="1"/>
    <col min="5" max="5" width="14.140625" style="64" customWidth="1"/>
  </cols>
  <sheetData>
    <row r="1" spans="1:5">
      <c r="A1" s="343" t="s">
        <v>243</v>
      </c>
      <c r="B1" s="344" t="s">
        <v>166</v>
      </c>
      <c r="C1" s="345" t="s">
        <v>244</v>
      </c>
      <c r="D1" s="344" t="s">
        <v>245</v>
      </c>
      <c r="E1" s="346" t="s">
        <v>104</v>
      </c>
    </row>
    <row r="2" spans="1:5">
      <c r="A2" s="55" t="s">
        <v>392</v>
      </c>
      <c r="B2" s="56" t="s">
        <v>393</v>
      </c>
      <c r="C2" s="57">
        <v>20</v>
      </c>
      <c r="D2" s="56">
        <v>7</v>
      </c>
      <c r="E2" s="58">
        <f t="shared" ref="E2:E8" si="0">D2*C2</f>
        <v>140</v>
      </c>
    </row>
    <row r="3" spans="1:5">
      <c r="A3" s="55"/>
      <c r="B3" s="56"/>
      <c r="C3" s="57"/>
      <c r="D3" s="56"/>
      <c r="E3" s="58">
        <f t="shared" si="0"/>
        <v>0</v>
      </c>
    </row>
    <row r="4" spans="1:5">
      <c r="A4" s="55" t="s">
        <v>246</v>
      </c>
      <c r="B4" s="56" t="s">
        <v>469</v>
      </c>
      <c r="C4" s="57">
        <v>150</v>
      </c>
      <c r="D4" s="56">
        <v>2</v>
      </c>
      <c r="E4" s="58">
        <f t="shared" si="0"/>
        <v>300</v>
      </c>
    </row>
    <row r="5" spans="1:5">
      <c r="A5" s="55"/>
      <c r="B5" s="56"/>
      <c r="C5" s="57"/>
      <c r="D5" s="56"/>
      <c r="E5" s="58">
        <f t="shared" si="0"/>
        <v>0</v>
      </c>
    </row>
    <row r="6" spans="1:5">
      <c r="A6" s="55"/>
      <c r="B6" s="59"/>
      <c r="C6" s="57"/>
      <c r="D6" s="59"/>
      <c r="E6" s="58">
        <f t="shared" si="0"/>
        <v>0</v>
      </c>
    </row>
    <row r="7" spans="1:5">
      <c r="A7" s="55" t="s">
        <v>394</v>
      </c>
      <c r="B7" s="59" t="s">
        <v>395</v>
      </c>
      <c r="C7" s="57">
        <v>210</v>
      </c>
      <c r="D7" s="59">
        <v>1</v>
      </c>
      <c r="E7" s="58">
        <f t="shared" si="0"/>
        <v>210</v>
      </c>
    </row>
    <row r="8" spans="1:5">
      <c r="A8" s="55"/>
      <c r="B8" s="59"/>
      <c r="C8" s="57"/>
      <c r="D8" s="59"/>
      <c r="E8" s="58">
        <f t="shared" si="0"/>
        <v>0</v>
      </c>
    </row>
    <row r="9" spans="1:5">
      <c r="A9" s="55"/>
      <c r="B9" s="59"/>
      <c r="C9" s="57"/>
      <c r="D9" s="59"/>
      <c r="E9" s="58"/>
    </row>
    <row r="10" spans="1:5">
      <c r="A10" s="55"/>
      <c r="B10" s="59"/>
      <c r="C10" s="57"/>
      <c r="D10" s="59"/>
      <c r="E10" s="58"/>
    </row>
    <row r="11" spans="1:5">
      <c r="A11" s="55"/>
      <c r="B11" s="59"/>
      <c r="C11" s="57"/>
      <c r="D11" s="59"/>
      <c r="E11" s="58"/>
    </row>
    <row r="12" spans="1:5">
      <c r="A12" s="55"/>
      <c r="B12" s="59"/>
      <c r="C12" s="57"/>
      <c r="D12" s="59"/>
      <c r="E12" s="58"/>
    </row>
    <row r="13" spans="1:5">
      <c r="A13" s="55"/>
      <c r="B13" s="59"/>
      <c r="C13" s="57"/>
      <c r="D13" s="59"/>
      <c r="E13" s="58"/>
    </row>
    <row r="14" spans="1:5">
      <c r="A14" s="55"/>
      <c r="B14" s="56"/>
      <c r="C14" s="57"/>
      <c r="D14" s="56"/>
      <c r="E14" s="58"/>
    </row>
    <row r="15" spans="1:5">
      <c r="A15" s="55"/>
      <c r="B15" s="56"/>
      <c r="C15" s="57"/>
      <c r="D15" s="56"/>
      <c r="E15" s="58"/>
    </row>
    <row r="16" spans="1:5">
      <c r="A16" s="55"/>
      <c r="B16" s="56"/>
      <c r="C16" s="57"/>
      <c r="D16" s="56"/>
      <c r="E16" s="58"/>
    </row>
    <row r="17" spans="1:5" ht="15.75" thickBot="1">
      <c r="A17" s="60" t="s">
        <v>247</v>
      </c>
      <c r="B17" s="61"/>
      <c r="C17" s="62"/>
      <c r="D17" s="61"/>
      <c r="E17" s="63">
        <f>SUM(E2:E16)</f>
        <v>650</v>
      </c>
    </row>
    <row r="18" spans="1:5" ht="15.75" thickBot="1"/>
    <row r="19" spans="1:5">
      <c r="A19" s="343" t="s">
        <v>248</v>
      </c>
      <c r="B19" s="344"/>
      <c r="C19" s="345"/>
      <c r="D19" s="344"/>
      <c r="E19" s="346"/>
    </row>
    <row r="20" spans="1:5">
      <c r="A20" s="55" t="s">
        <v>249</v>
      </c>
      <c r="B20" s="56" t="s">
        <v>396</v>
      </c>
      <c r="C20" s="57">
        <v>200</v>
      </c>
      <c r="D20" s="56">
        <v>3</v>
      </c>
      <c r="E20" s="58">
        <f t="shared" ref="E20:E25" si="1">D20*C20</f>
        <v>600</v>
      </c>
    </row>
    <row r="21" spans="1:5">
      <c r="A21" s="55" t="s">
        <v>250</v>
      </c>
      <c r="B21" s="56" t="s">
        <v>396</v>
      </c>
      <c r="C21" s="57">
        <v>225</v>
      </c>
      <c r="D21" s="56">
        <v>1</v>
      </c>
      <c r="E21" s="58">
        <f t="shared" si="1"/>
        <v>225</v>
      </c>
    </row>
    <row r="22" spans="1:5">
      <c r="A22" s="55" t="s">
        <v>251</v>
      </c>
      <c r="B22" s="56" t="s">
        <v>396</v>
      </c>
      <c r="C22" s="57">
        <v>225</v>
      </c>
      <c r="D22" s="56">
        <v>1</v>
      </c>
      <c r="E22" s="58">
        <f t="shared" si="1"/>
        <v>225</v>
      </c>
    </row>
    <row r="23" spans="1:5">
      <c r="A23" s="55" t="s">
        <v>252</v>
      </c>
      <c r="B23" s="56" t="s">
        <v>397</v>
      </c>
      <c r="C23" s="57">
        <v>150</v>
      </c>
      <c r="D23" s="56">
        <v>1</v>
      </c>
      <c r="E23" s="58">
        <f t="shared" si="1"/>
        <v>150</v>
      </c>
    </row>
    <row r="24" spans="1:5">
      <c r="A24" s="55" t="s">
        <v>253</v>
      </c>
      <c r="B24" s="56" t="s">
        <v>397</v>
      </c>
      <c r="C24" s="57">
        <v>15</v>
      </c>
      <c r="D24" s="56">
        <v>4</v>
      </c>
      <c r="E24" s="58">
        <f t="shared" si="1"/>
        <v>60</v>
      </c>
    </row>
    <row r="25" spans="1:5">
      <c r="A25" s="55" t="s">
        <v>254</v>
      </c>
      <c r="B25" s="59" t="s">
        <v>398</v>
      </c>
      <c r="C25" s="57">
        <v>250</v>
      </c>
      <c r="D25" s="59">
        <v>1</v>
      </c>
      <c r="E25" s="58">
        <f t="shared" si="1"/>
        <v>250</v>
      </c>
    </row>
    <row r="26" spans="1:5">
      <c r="A26" s="55" t="s">
        <v>399</v>
      </c>
      <c r="B26" s="56" t="s">
        <v>400</v>
      </c>
      <c r="C26" s="57">
        <v>784</v>
      </c>
      <c r="D26" s="56">
        <v>1</v>
      </c>
      <c r="E26" s="58">
        <v>784</v>
      </c>
    </row>
    <row r="27" spans="1:5">
      <c r="A27" s="55" t="s">
        <v>401</v>
      </c>
      <c r="B27" s="59" t="s">
        <v>402</v>
      </c>
      <c r="C27" s="57">
        <v>360</v>
      </c>
      <c r="D27" s="59">
        <v>1</v>
      </c>
      <c r="E27" s="58">
        <v>360</v>
      </c>
    </row>
    <row r="28" spans="1:5">
      <c r="A28" s="55"/>
      <c r="B28" s="56"/>
      <c r="C28" s="57"/>
      <c r="D28" s="56"/>
      <c r="E28" s="58"/>
    </row>
    <row r="29" spans="1:5" ht="15.75" thickBot="1">
      <c r="A29" s="377" t="s">
        <v>104</v>
      </c>
      <c r="B29" s="378"/>
      <c r="C29" s="378"/>
      <c r="D29" s="378"/>
      <c r="E29" s="63">
        <f>SUM(E20:E28)</f>
        <v>2654</v>
      </c>
    </row>
    <row r="30" spans="1:5" ht="15.75" thickBot="1"/>
    <row r="31" spans="1:5">
      <c r="A31" s="343" t="s">
        <v>239</v>
      </c>
      <c r="B31" s="344"/>
      <c r="C31" s="345"/>
      <c r="D31" s="344"/>
      <c r="E31" s="346"/>
    </row>
    <row r="32" spans="1:5">
      <c r="A32" s="55" t="s">
        <v>255</v>
      </c>
      <c r="B32" s="56" t="s">
        <v>403</v>
      </c>
      <c r="C32" s="57">
        <v>100</v>
      </c>
      <c r="D32" s="56">
        <v>1</v>
      </c>
      <c r="E32" s="58">
        <f t="shared" ref="E32:E37" si="2">D32*C32</f>
        <v>100</v>
      </c>
    </row>
    <row r="33" spans="1:5">
      <c r="A33" s="55" t="s">
        <v>256</v>
      </c>
      <c r="B33" s="56" t="s">
        <v>257</v>
      </c>
      <c r="C33" s="57">
        <v>250</v>
      </c>
      <c r="D33" s="56">
        <v>1</v>
      </c>
      <c r="E33" s="58">
        <f t="shared" si="2"/>
        <v>250</v>
      </c>
    </row>
    <row r="34" spans="1:5">
      <c r="A34" s="55" t="s">
        <v>404</v>
      </c>
      <c r="B34" s="56" t="s">
        <v>405</v>
      </c>
      <c r="C34" s="57">
        <v>120</v>
      </c>
      <c r="D34" s="56">
        <v>1</v>
      </c>
      <c r="E34" s="58">
        <f t="shared" si="2"/>
        <v>120</v>
      </c>
    </row>
    <row r="35" spans="1:5">
      <c r="A35" s="55" t="s">
        <v>467</v>
      </c>
      <c r="B35" s="59" t="s">
        <v>468</v>
      </c>
      <c r="C35" s="57">
        <v>225</v>
      </c>
      <c r="D35" s="59">
        <v>1</v>
      </c>
      <c r="E35" s="58">
        <f t="shared" si="2"/>
        <v>225</v>
      </c>
    </row>
    <row r="36" spans="1:5">
      <c r="A36" s="55"/>
      <c r="B36" s="56"/>
      <c r="C36" s="57"/>
      <c r="D36" s="56"/>
      <c r="E36" s="58">
        <f t="shared" si="2"/>
        <v>0</v>
      </c>
    </row>
    <row r="37" spans="1:5">
      <c r="A37" s="55"/>
      <c r="B37" s="59"/>
      <c r="C37" s="57"/>
      <c r="D37" s="59"/>
      <c r="E37" s="58">
        <f t="shared" si="2"/>
        <v>0</v>
      </c>
    </row>
    <row r="38" spans="1:5">
      <c r="A38" s="55"/>
      <c r="B38" s="56"/>
      <c r="C38" s="57"/>
      <c r="D38" s="56"/>
      <c r="E38" s="58"/>
    </row>
    <row r="39" spans="1:5">
      <c r="A39" s="55"/>
      <c r="B39" s="56"/>
      <c r="C39" s="57"/>
      <c r="D39" s="56"/>
      <c r="E39" s="58"/>
    </row>
    <row r="40" spans="1:5">
      <c r="A40" s="55"/>
      <c r="B40" s="56"/>
      <c r="C40" s="57"/>
      <c r="D40" s="56"/>
      <c r="E40" s="58"/>
    </row>
    <row r="41" spans="1:5" ht="15.75" thickBot="1">
      <c r="A41" s="377" t="s">
        <v>104</v>
      </c>
      <c r="B41" s="378"/>
      <c r="C41" s="378"/>
      <c r="D41" s="378"/>
      <c r="E41" s="63">
        <f>SUM(E32:E40)</f>
        <v>695</v>
      </c>
    </row>
    <row r="42" spans="1:5" ht="15.75" thickBot="1"/>
    <row r="43" spans="1:5">
      <c r="A43" s="51" t="s">
        <v>258</v>
      </c>
      <c r="B43" s="52"/>
      <c r="C43" s="53"/>
      <c r="D43" s="52"/>
      <c r="E43" s="54"/>
    </row>
    <row r="44" spans="1:5">
      <c r="A44" s="55" t="s">
        <v>259</v>
      </c>
      <c r="B44" s="56" t="s">
        <v>260</v>
      </c>
      <c r="C44" s="57">
        <v>3240</v>
      </c>
      <c r="D44" s="56">
        <v>1</v>
      </c>
      <c r="E44" s="58">
        <v>3400</v>
      </c>
    </row>
    <row r="45" spans="1:5">
      <c r="A45" s="55"/>
      <c r="B45" s="56"/>
      <c r="C45" s="57"/>
      <c r="D45" s="56"/>
      <c r="E45" s="58">
        <f>D45*C45</f>
        <v>0</v>
      </c>
    </row>
    <row r="46" spans="1:5">
      <c r="A46" s="55"/>
      <c r="B46" s="56"/>
      <c r="C46" s="57"/>
      <c r="D46" s="56"/>
      <c r="E46" s="58">
        <f>D46*C46</f>
        <v>0</v>
      </c>
    </row>
    <row r="47" spans="1:5">
      <c r="A47" s="55"/>
      <c r="B47" s="56"/>
      <c r="C47" s="57"/>
      <c r="D47" s="56"/>
      <c r="E47" s="58">
        <f>D47*C47</f>
        <v>0</v>
      </c>
    </row>
    <row r="48" spans="1:5">
      <c r="A48" s="55"/>
      <c r="B48" s="56"/>
      <c r="C48" s="57"/>
      <c r="D48" s="56"/>
      <c r="E48" s="58">
        <f>D48*C48</f>
        <v>0</v>
      </c>
    </row>
    <row r="49" spans="1:5">
      <c r="A49" s="55"/>
      <c r="B49" s="59"/>
      <c r="C49" s="57"/>
      <c r="D49" s="59"/>
      <c r="E49" s="58">
        <f>D49*C49</f>
        <v>0</v>
      </c>
    </row>
    <row r="50" spans="1:5">
      <c r="A50" s="55"/>
      <c r="B50" s="56"/>
      <c r="C50" s="57"/>
      <c r="D50" s="56"/>
      <c r="E50" s="58"/>
    </row>
    <row r="51" spans="1:5">
      <c r="A51" s="55"/>
      <c r="B51" s="56"/>
      <c r="C51" s="57"/>
      <c r="D51" s="56"/>
      <c r="E51" s="58"/>
    </row>
    <row r="52" spans="1:5">
      <c r="A52" s="55"/>
      <c r="B52" s="56"/>
      <c r="C52" s="57"/>
      <c r="D52" s="56"/>
      <c r="E52" s="58"/>
    </row>
    <row r="53" spans="1:5" ht="15.75" thickBot="1">
      <c r="A53" s="377" t="s">
        <v>104</v>
      </c>
      <c r="B53" s="378"/>
      <c r="C53" s="378"/>
      <c r="D53" s="378"/>
      <c r="E53" s="63">
        <f>SUM(E44:E52)</f>
        <v>3400</v>
      </c>
    </row>
  </sheetData>
  <mergeCells count="3">
    <mergeCell ref="A29:D29"/>
    <mergeCell ref="A41:D41"/>
    <mergeCell ref="A53:D53"/>
  </mergeCells>
  <pageMargins left="0.7" right="0.7" top="0.75" bottom="0.75" header="0.3" footer="0.3"/>
  <pageSetup paperSize="0" orientation="portrait" horizontalDpi="0" verticalDpi="0" copies="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44"/>
  <sheetViews>
    <sheetView workbookViewId="0">
      <selection activeCell="AC11" sqref="AC11"/>
    </sheetView>
  </sheetViews>
  <sheetFormatPr defaultRowHeight="14.25"/>
  <cols>
    <col min="1" max="1" width="3.42578125" style="223" customWidth="1"/>
    <col min="2" max="2" width="4.7109375" style="223" customWidth="1"/>
    <col min="3" max="3" width="7" style="223" customWidth="1"/>
    <col min="4" max="4" width="9.140625" style="223" customWidth="1"/>
    <col min="5" max="5" width="15" style="223" customWidth="1"/>
    <col min="6" max="11" width="4.7109375" style="223" customWidth="1"/>
    <col min="12" max="12" width="4.85546875" style="223" customWidth="1"/>
    <col min="13" max="13" width="5.140625" style="223" customWidth="1"/>
    <col min="14" max="14" width="4.28515625" style="223" customWidth="1"/>
    <col min="15" max="15" width="4" style="223" customWidth="1"/>
    <col min="16" max="16" width="6.42578125" style="223" customWidth="1"/>
    <col min="17" max="19" width="4" style="223" customWidth="1"/>
    <col min="20" max="20" width="4.5703125" style="223" customWidth="1"/>
    <col min="21" max="21" width="6.5703125" style="223" customWidth="1"/>
    <col min="22" max="23" width="5.5703125" style="223" customWidth="1"/>
    <col min="24" max="24" width="4.42578125" style="223" customWidth="1"/>
    <col min="25" max="25" width="3.5703125" style="223" customWidth="1"/>
    <col min="26" max="26" width="5.5703125" style="223" customWidth="1"/>
    <col min="27" max="27" width="4" style="223" customWidth="1"/>
    <col min="28" max="28" width="4.42578125" style="223" customWidth="1"/>
    <col min="29" max="31" width="4.28515625" style="223" customWidth="1"/>
    <col min="32" max="32" width="5" style="223" customWidth="1"/>
    <col min="33" max="33" width="5.7109375" style="224" customWidth="1"/>
    <col min="34" max="34" width="4.42578125" style="223" customWidth="1"/>
    <col min="35" max="35" width="3.85546875" style="223" customWidth="1"/>
    <col min="36" max="36" width="3.42578125" style="223" customWidth="1"/>
    <col min="37" max="37" width="3.85546875" style="223" customWidth="1"/>
    <col min="38" max="39" width="2" style="223" customWidth="1"/>
    <col min="40" max="40" width="2.85546875" style="223" customWidth="1"/>
    <col min="41" max="41" width="4" style="223" customWidth="1"/>
    <col min="42" max="42" width="3.28515625" style="223" customWidth="1"/>
    <col min="43" max="43" width="4.42578125" style="223" customWidth="1"/>
    <col min="44" max="45" width="4.28515625" style="223" customWidth="1"/>
    <col min="46" max="51" width="4.5703125" style="223" customWidth="1"/>
    <col min="52" max="16384" width="9.140625" style="223"/>
  </cols>
  <sheetData>
    <row r="1" spans="1:45" s="210" customFormat="1" ht="20.25" customHeight="1">
      <c r="A1" s="391" t="s">
        <v>311</v>
      </c>
      <c r="B1" s="392"/>
      <c r="C1" s="392"/>
      <c r="D1" s="392"/>
      <c r="E1" s="392"/>
      <c r="F1" s="392"/>
      <c r="G1" s="392"/>
      <c r="H1" s="392"/>
      <c r="I1" s="392"/>
      <c r="J1" s="392"/>
      <c r="K1" s="392"/>
      <c r="L1" s="392"/>
      <c r="M1" s="392"/>
      <c r="N1" s="392"/>
      <c r="O1" s="392"/>
      <c r="P1" s="392"/>
      <c r="Q1" s="392"/>
      <c r="R1" s="392"/>
      <c r="S1" s="392"/>
      <c r="T1" s="392"/>
      <c r="U1" s="392"/>
      <c r="V1" s="392"/>
      <c r="W1" s="392"/>
      <c r="X1" s="392"/>
      <c r="Y1" s="392"/>
      <c r="Z1" s="392"/>
      <c r="AA1" s="392"/>
      <c r="AB1" s="392"/>
      <c r="AC1" s="392"/>
      <c r="AD1" s="392"/>
      <c r="AE1" s="392"/>
      <c r="AF1" s="392"/>
      <c r="AG1" s="392"/>
      <c r="AH1" s="392"/>
      <c r="AI1" s="392"/>
      <c r="AJ1" s="392"/>
      <c r="AK1" s="392"/>
      <c r="AL1" s="392"/>
      <c r="AM1" s="392"/>
      <c r="AN1" s="392"/>
      <c r="AO1" s="392"/>
      <c r="AP1" s="392"/>
      <c r="AQ1" s="392"/>
      <c r="AR1" s="392"/>
      <c r="AS1" s="393"/>
    </row>
    <row r="2" spans="1:45" s="214" customFormat="1" ht="14.25" customHeight="1">
      <c r="A2" s="394" t="s">
        <v>312</v>
      </c>
      <c r="B2" s="394"/>
      <c r="C2" s="394"/>
      <c r="D2" s="395" t="s">
        <v>389</v>
      </c>
      <c r="E2" s="395"/>
      <c r="F2" s="395"/>
      <c r="G2" s="395"/>
      <c r="H2" s="395"/>
      <c r="I2" s="395"/>
      <c r="J2" s="395"/>
      <c r="K2" s="395"/>
      <c r="L2" s="395"/>
      <c r="M2" s="395"/>
      <c r="N2" s="395"/>
      <c r="O2" s="395"/>
      <c r="P2" s="395"/>
      <c r="Q2" s="395"/>
      <c r="R2" s="396" t="s">
        <v>313</v>
      </c>
      <c r="S2" s="397"/>
      <c r="T2" s="397"/>
      <c r="U2" s="398" t="s">
        <v>314</v>
      </c>
      <c r="V2" s="398"/>
      <c r="W2" s="397" t="s">
        <v>315</v>
      </c>
      <c r="X2" s="397"/>
      <c r="Y2" s="211" t="s">
        <v>316</v>
      </c>
      <c r="Z2" s="397" t="s">
        <v>317</v>
      </c>
      <c r="AA2" s="397"/>
      <c r="AB2" s="212">
        <v>11</v>
      </c>
      <c r="AC2" s="397" t="s">
        <v>318</v>
      </c>
      <c r="AD2" s="397"/>
      <c r="AE2" s="399">
        <v>4250</v>
      </c>
      <c r="AF2" s="400"/>
      <c r="AG2" s="213" t="s">
        <v>319</v>
      </c>
      <c r="AH2" s="396" t="s">
        <v>219</v>
      </c>
      <c r="AI2" s="397"/>
      <c r="AJ2" s="397"/>
      <c r="AK2" s="401"/>
      <c r="AL2" s="401"/>
      <c r="AM2" s="401"/>
      <c r="AN2" s="401"/>
      <c r="AO2" s="401"/>
      <c r="AP2" s="401"/>
      <c r="AQ2" s="401"/>
      <c r="AR2" s="401"/>
      <c r="AS2" s="402"/>
    </row>
    <row r="3" spans="1:45" s="214" customFormat="1" ht="14.25" customHeight="1">
      <c r="A3" s="394" t="s">
        <v>320</v>
      </c>
      <c r="B3" s="394"/>
      <c r="C3" s="394"/>
      <c r="D3" s="395" t="s">
        <v>226</v>
      </c>
      <c r="E3" s="395"/>
      <c r="F3" s="395"/>
      <c r="G3" s="395"/>
      <c r="H3" s="395"/>
      <c r="I3" s="395"/>
      <c r="J3" s="395"/>
      <c r="K3" s="395"/>
      <c r="L3" s="395"/>
      <c r="M3" s="395"/>
      <c r="N3" s="395"/>
      <c r="O3" s="395"/>
      <c r="P3" s="395"/>
      <c r="Q3" s="395"/>
      <c r="R3" s="396" t="s">
        <v>321</v>
      </c>
      <c r="S3" s="397"/>
      <c r="T3" s="397"/>
      <c r="U3" s="398" t="s">
        <v>314</v>
      </c>
      <c r="V3" s="398"/>
      <c r="W3" s="397" t="s">
        <v>315</v>
      </c>
      <c r="X3" s="397"/>
      <c r="Y3" s="211" t="s">
        <v>316</v>
      </c>
      <c r="Z3" s="397" t="s">
        <v>317</v>
      </c>
      <c r="AA3" s="397"/>
      <c r="AB3" s="212">
        <v>11</v>
      </c>
      <c r="AC3" s="397" t="s">
        <v>318</v>
      </c>
      <c r="AD3" s="397"/>
      <c r="AE3" s="399">
        <v>4250</v>
      </c>
      <c r="AF3" s="400"/>
      <c r="AG3" s="213" t="s">
        <v>319</v>
      </c>
      <c r="AH3" s="396" t="s">
        <v>322</v>
      </c>
      <c r="AI3" s="397"/>
      <c r="AJ3" s="397"/>
      <c r="AK3" s="403"/>
      <c r="AL3" s="404"/>
      <c r="AM3" s="404"/>
      <c r="AN3" s="404"/>
      <c r="AO3" s="404"/>
      <c r="AP3" s="404"/>
      <c r="AQ3" s="404"/>
      <c r="AR3" s="404"/>
      <c r="AS3" s="405"/>
    </row>
    <row r="4" spans="1:45" s="214" customFormat="1" ht="12">
      <c r="A4" s="406"/>
      <c r="B4" s="406"/>
      <c r="C4" s="406"/>
      <c r="D4" s="406"/>
      <c r="E4" s="406"/>
      <c r="F4" s="406"/>
      <c r="G4" s="406"/>
      <c r="H4" s="406"/>
      <c r="I4" s="406"/>
      <c r="J4" s="406"/>
      <c r="K4" s="406"/>
      <c r="L4" s="406"/>
      <c r="M4" s="406"/>
      <c r="N4" s="406"/>
      <c r="O4" s="406"/>
      <c r="P4" s="406"/>
      <c r="Q4" s="406"/>
      <c r="R4" s="406"/>
      <c r="S4" s="406"/>
      <c r="T4" s="406"/>
      <c r="U4" s="406"/>
      <c r="V4" s="406"/>
      <c r="W4" s="406"/>
      <c r="X4" s="406"/>
      <c r="Y4" s="406"/>
      <c r="Z4" s="406"/>
      <c r="AA4" s="406"/>
      <c r="AB4" s="406"/>
      <c r="AC4" s="406"/>
      <c r="AD4" s="406"/>
      <c r="AE4" s="406"/>
      <c r="AF4" s="406"/>
      <c r="AG4" s="406"/>
      <c r="AH4" s="406"/>
      <c r="AI4" s="406"/>
      <c r="AJ4" s="406"/>
      <c r="AK4" s="406"/>
      <c r="AL4" s="406"/>
      <c r="AM4" s="406"/>
      <c r="AN4" s="406"/>
      <c r="AO4" s="406"/>
      <c r="AP4" s="406"/>
      <c r="AQ4" s="406"/>
      <c r="AR4" s="406"/>
      <c r="AS4" s="406"/>
    </row>
    <row r="5" spans="1:45" s="215" customFormat="1" ht="12">
      <c r="A5" s="407" t="s">
        <v>323</v>
      </c>
      <c r="B5" s="407"/>
      <c r="C5" s="407"/>
      <c r="D5" s="407"/>
      <c r="E5" s="407"/>
      <c r="F5" s="407"/>
      <c r="G5" s="407"/>
      <c r="H5" s="407"/>
      <c r="I5" s="407"/>
      <c r="J5" s="407"/>
      <c r="K5" s="407"/>
      <c r="L5" s="407"/>
      <c r="M5" s="407"/>
      <c r="N5" s="407"/>
      <c r="O5" s="407" t="s">
        <v>324</v>
      </c>
      <c r="P5" s="407"/>
      <c r="Q5" s="407"/>
      <c r="R5" s="407"/>
      <c r="S5" s="407"/>
      <c r="T5" s="407"/>
      <c r="U5" s="407"/>
      <c r="V5" s="407" t="s">
        <v>325</v>
      </c>
      <c r="W5" s="407"/>
      <c r="X5" s="407"/>
      <c r="Y5" s="407"/>
      <c r="Z5" s="407"/>
      <c r="AA5" s="407"/>
      <c r="AB5" s="407"/>
      <c r="AC5" s="407"/>
      <c r="AD5" s="407"/>
      <c r="AE5" s="407"/>
      <c r="AF5" s="407"/>
      <c r="AG5" s="407"/>
      <c r="AH5" s="407" t="s">
        <v>326</v>
      </c>
      <c r="AI5" s="407"/>
      <c r="AJ5" s="407"/>
      <c r="AK5" s="407"/>
      <c r="AL5" s="407" t="s">
        <v>327</v>
      </c>
      <c r="AM5" s="407"/>
      <c r="AN5" s="407"/>
      <c r="AO5" s="407"/>
      <c r="AP5" s="407"/>
      <c r="AQ5" s="407"/>
      <c r="AR5" s="407"/>
      <c r="AS5" s="407"/>
    </row>
    <row r="6" spans="1:45" s="216" customFormat="1" ht="22.5">
      <c r="A6" s="292" t="s">
        <v>328</v>
      </c>
      <c r="B6" s="409" t="s">
        <v>46</v>
      </c>
      <c r="C6" s="409" t="s">
        <v>329</v>
      </c>
      <c r="D6" s="409" t="s">
        <v>48</v>
      </c>
      <c r="E6" s="409" t="s">
        <v>330</v>
      </c>
      <c r="F6" s="410" t="s">
        <v>50</v>
      </c>
      <c r="G6" s="411"/>
      <c r="H6" s="411"/>
      <c r="I6" s="411"/>
      <c r="J6" s="411"/>
      <c r="K6" s="412"/>
      <c r="L6" s="409" t="s">
        <v>331</v>
      </c>
      <c r="M6" s="409" t="s">
        <v>332</v>
      </c>
      <c r="N6" s="408" t="s">
        <v>333</v>
      </c>
      <c r="O6" s="409" t="s">
        <v>46</v>
      </c>
      <c r="P6" s="409" t="s">
        <v>329</v>
      </c>
      <c r="Q6" s="409" t="s">
        <v>334</v>
      </c>
      <c r="R6" s="409" t="s">
        <v>335</v>
      </c>
      <c r="S6" s="409" t="s">
        <v>336</v>
      </c>
      <c r="T6" s="409" t="s">
        <v>337</v>
      </c>
      <c r="U6" s="293" t="s">
        <v>338</v>
      </c>
      <c r="V6" s="409" t="s">
        <v>214</v>
      </c>
      <c r="W6" s="409" t="s">
        <v>339</v>
      </c>
      <c r="X6" s="292" t="s">
        <v>340</v>
      </c>
      <c r="Y6" s="292" t="s">
        <v>328</v>
      </c>
      <c r="Z6" s="409" t="s">
        <v>341</v>
      </c>
      <c r="AA6" s="409" t="s">
        <v>218</v>
      </c>
      <c r="AB6" s="425" t="s">
        <v>342</v>
      </c>
      <c r="AC6" s="409" t="s">
        <v>343</v>
      </c>
      <c r="AD6" s="409" t="s">
        <v>344</v>
      </c>
      <c r="AE6" s="409" t="s">
        <v>345</v>
      </c>
      <c r="AF6" s="409" t="s">
        <v>346</v>
      </c>
      <c r="AG6" s="423" t="s">
        <v>347</v>
      </c>
      <c r="AH6" s="409" t="s">
        <v>26</v>
      </c>
      <c r="AI6" s="409" t="s">
        <v>348</v>
      </c>
      <c r="AJ6" s="294" t="s">
        <v>28</v>
      </c>
      <c r="AK6" s="294" t="s">
        <v>349</v>
      </c>
      <c r="AL6" s="409" t="s">
        <v>57</v>
      </c>
      <c r="AM6" s="409" t="s">
        <v>52</v>
      </c>
      <c r="AN6" s="409" t="s">
        <v>350</v>
      </c>
      <c r="AO6" s="409" t="s">
        <v>351</v>
      </c>
      <c r="AP6" s="409" t="s">
        <v>352</v>
      </c>
      <c r="AQ6" s="409" t="s">
        <v>353</v>
      </c>
      <c r="AR6" s="409" t="s">
        <v>354</v>
      </c>
      <c r="AS6" s="409" t="s">
        <v>355</v>
      </c>
    </row>
    <row r="7" spans="1:45" s="216" customFormat="1" ht="22.5">
      <c r="A7" s="295" t="s">
        <v>178</v>
      </c>
      <c r="B7" s="409"/>
      <c r="C7" s="409"/>
      <c r="D7" s="409"/>
      <c r="E7" s="409"/>
      <c r="F7" s="413"/>
      <c r="G7" s="414"/>
      <c r="H7" s="414"/>
      <c r="I7" s="414"/>
      <c r="J7" s="414"/>
      <c r="K7" s="415"/>
      <c r="L7" s="409"/>
      <c r="M7" s="409"/>
      <c r="N7" s="408"/>
      <c r="O7" s="409"/>
      <c r="P7" s="409"/>
      <c r="Q7" s="409"/>
      <c r="R7" s="409"/>
      <c r="S7" s="409"/>
      <c r="T7" s="409"/>
      <c r="U7" s="293" t="s">
        <v>356</v>
      </c>
      <c r="V7" s="409"/>
      <c r="W7" s="409"/>
      <c r="X7" s="295" t="s">
        <v>357</v>
      </c>
      <c r="Y7" s="295" t="s">
        <v>357</v>
      </c>
      <c r="Z7" s="409"/>
      <c r="AA7" s="409"/>
      <c r="AB7" s="426"/>
      <c r="AC7" s="409"/>
      <c r="AD7" s="409"/>
      <c r="AE7" s="409"/>
      <c r="AF7" s="409"/>
      <c r="AG7" s="424"/>
      <c r="AH7" s="409"/>
      <c r="AI7" s="409"/>
      <c r="AJ7" s="296" t="s">
        <v>30</v>
      </c>
      <c r="AK7" s="296" t="s">
        <v>358</v>
      </c>
      <c r="AL7" s="409"/>
      <c r="AM7" s="409"/>
      <c r="AN7" s="409"/>
      <c r="AO7" s="409"/>
      <c r="AP7" s="409"/>
      <c r="AQ7" s="409"/>
      <c r="AR7" s="409"/>
      <c r="AS7" s="409"/>
    </row>
    <row r="8" spans="1:45" s="219" customFormat="1" ht="10.5" customHeight="1">
      <c r="A8" s="388">
        <v>1</v>
      </c>
      <c r="B8" s="420">
        <v>13.5</v>
      </c>
      <c r="C8" s="390" t="s">
        <v>415</v>
      </c>
      <c r="D8" s="390" t="s">
        <v>416</v>
      </c>
      <c r="E8" s="390" t="s">
        <v>417</v>
      </c>
      <c r="F8" s="385">
        <v>14</v>
      </c>
      <c r="G8" s="385">
        <v>14</v>
      </c>
      <c r="H8" s="385">
        <v>14</v>
      </c>
      <c r="I8" s="385"/>
      <c r="J8" s="385"/>
      <c r="K8" s="385"/>
      <c r="L8" s="389"/>
      <c r="M8" s="421"/>
      <c r="N8" s="427"/>
      <c r="O8" s="389">
        <v>8</v>
      </c>
      <c r="P8" s="390" t="s">
        <v>434</v>
      </c>
      <c r="Q8" s="428"/>
      <c r="R8" s="419"/>
      <c r="S8" s="389"/>
      <c r="T8" s="389"/>
      <c r="U8" s="217"/>
      <c r="V8" s="418">
        <v>74</v>
      </c>
      <c r="W8" s="418">
        <v>1065</v>
      </c>
      <c r="X8" s="390"/>
      <c r="Y8" s="390">
        <v>3.8</v>
      </c>
      <c r="Z8" s="422">
        <v>991</v>
      </c>
      <c r="AA8" s="416">
        <v>260</v>
      </c>
      <c r="AB8" s="417"/>
      <c r="AC8" s="218"/>
      <c r="AD8" s="218"/>
      <c r="AE8" s="218"/>
      <c r="AF8" s="418"/>
      <c r="AG8" s="218"/>
      <c r="AH8" s="419"/>
      <c r="AI8" s="390"/>
      <c r="AJ8" s="218"/>
      <c r="AK8" s="218"/>
      <c r="AL8" s="218"/>
      <c r="AM8" s="218"/>
      <c r="AN8" s="218"/>
      <c r="AO8" s="218"/>
      <c r="AP8" s="218"/>
      <c r="AQ8" s="218"/>
      <c r="AR8" s="218"/>
      <c r="AS8" s="218"/>
    </row>
    <row r="9" spans="1:45" s="219" customFormat="1" ht="10.5" customHeight="1">
      <c r="A9" s="388"/>
      <c r="B9" s="389"/>
      <c r="C9" s="390"/>
      <c r="D9" s="390"/>
      <c r="E9" s="390"/>
      <c r="F9" s="386"/>
      <c r="G9" s="386"/>
      <c r="H9" s="386"/>
      <c r="I9" s="386"/>
      <c r="J9" s="386"/>
      <c r="K9" s="386"/>
      <c r="L9" s="389"/>
      <c r="M9" s="421"/>
      <c r="N9" s="427"/>
      <c r="O9" s="389"/>
      <c r="P9" s="390"/>
      <c r="Q9" s="428"/>
      <c r="R9" s="419"/>
      <c r="S9" s="389"/>
      <c r="T9" s="389"/>
      <c r="U9" s="217"/>
      <c r="V9" s="418"/>
      <c r="W9" s="418"/>
      <c r="X9" s="390"/>
      <c r="Y9" s="390"/>
      <c r="Z9" s="422"/>
      <c r="AA9" s="416"/>
      <c r="AB9" s="417"/>
      <c r="AC9" s="218"/>
      <c r="AD9" s="218"/>
      <c r="AE9" s="218"/>
      <c r="AF9" s="418"/>
      <c r="AG9" s="220"/>
      <c r="AH9" s="419"/>
      <c r="AI9" s="390"/>
      <c r="AJ9" s="218"/>
      <c r="AK9" s="218"/>
      <c r="AL9" s="390"/>
      <c r="AM9" s="390"/>
      <c r="AN9" s="390"/>
      <c r="AO9" s="390"/>
      <c r="AP9" s="390"/>
      <c r="AQ9" s="390"/>
      <c r="AR9" s="390"/>
      <c r="AS9" s="390"/>
    </row>
    <row r="10" spans="1:45" s="219" customFormat="1" ht="11.25" customHeight="1">
      <c r="A10" s="388">
        <v>2</v>
      </c>
      <c r="B10" s="389">
        <v>8.75</v>
      </c>
      <c r="C10" s="390" t="s">
        <v>457</v>
      </c>
      <c r="D10" s="390" t="s">
        <v>458</v>
      </c>
      <c r="E10" s="390" t="s">
        <v>459</v>
      </c>
      <c r="F10" s="385">
        <v>11</v>
      </c>
      <c r="G10" s="385">
        <v>11</v>
      </c>
      <c r="H10" s="385">
        <v>11</v>
      </c>
      <c r="I10" s="385">
        <v>11</v>
      </c>
      <c r="J10" s="385">
        <v>11</v>
      </c>
      <c r="K10" s="385">
        <v>33</v>
      </c>
      <c r="L10" s="389">
        <v>0.74199999999999999</v>
      </c>
      <c r="M10" s="421"/>
      <c r="N10" s="427"/>
      <c r="O10" s="389">
        <v>6.75</v>
      </c>
      <c r="P10" s="390" t="s">
        <v>434</v>
      </c>
      <c r="Q10" s="428" t="s">
        <v>460</v>
      </c>
      <c r="R10" s="419"/>
      <c r="S10" s="389">
        <v>0.33</v>
      </c>
      <c r="T10" s="389">
        <v>1.9</v>
      </c>
      <c r="U10" s="217"/>
      <c r="V10" s="418">
        <v>1065</v>
      </c>
      <c r="W10" s="418"/>
      <c r="X10" s="429"/>
      <c r="Y10" s="390"/>
      <c r="Z10" s="422"/>
      <c r="AA10" s="416"/>
      <c r="AB10" s="417"/>
      <c r="AC10" s="218"/>
      <c r="AD10" s="218"/>
      <c r="AE10" s="218"/>
      <c r="AF10" s="418"/>
      <c r="AG10" s="218"/>
      <c r="AH10" s="419"/>
      <c r="AI10" s="390"/>
      <c r="AJ10" s="218"/>
      <c r="AK10" s="218"/>
      <c r="AL10" s="218"/>
      <c r="AM10" s="218"/>
      <c r="AN10" s="218"/>
      <c r="AO10" s="218"/>
      <c r="AP10" s="218"/>
      <c r="AQ10" s="218"/>
      <c r="AR10" s="218"/>
      <c r="AS10" s="218"/>
    </row>
    <row r="11" spans="1:45" s="219" customFormat="1" ht="11.25" customHeight="1">
      <c r="A11" s="388"/>
      <c r="B11" s="389"/>
      <c r="C11" s="390"/>
      <c r="D11" s="390"/>
      <c r="E11" s="390"/>
      <c r="F11" s="386"/>
      <c r="G11" s="386"/>
      <c r="H11" s="386"/>
      <c r="I11" s="386"/>
      <c r="J11" s="386"/>
      <c r="K11" s="386"/>
      <c r="L11" s="389"/>
      <c r="M11" s="421"/>
      <c r="N11" s="427"/>
      <c r="O11" s="389"/>
      <c r="P11" s="390"/>
      <c r="Q11" s="428"/>
      <c r="R11" s="419"/>
      <c r="S11" s="389"/>
      <c r="T11" s="389"/>
      <c r="U11" s="217"/>
      <c r="V11" s="418"/>
      <c r="W11" s="418"/>
      <c r="X11" s="390"/>
      <c r="Y11" s="390"/>
      <c r="Z11" s="422"/>
      <c r="AA11" s="416"/>
      <c r="AB11" s="417"/>
      <c r="AC11" s="218"/>
      <c r="AD11" s="218"/>
      <c r="AE11" s="218"/>
      <c r="AF11" s="418"/>
      <c r="AG11" s="220"/>
      <c r="AH11" s="419"/>
      <c r="AI11" s="390"/>
      <c r="AJ11" s="218"/>
      <c r="AK11" s="218"/>
      <c r="AL11" s="390"/>
      <c r="AM11" s="390"/>
      <c r="AN11" s="390"/>
      <c r="AO11" s="390"/>
      <c r="AP11" s="390"/>
      <c r="AQ11" s="390"/>
      <c r="AR11" s="390"/>
      <c r="AS11" s="390"/>
    </row>
    <row r="12" spans="1:45" s="219" customFormat="1" ht="11.25" customHeight="1">
      <c r="A12" s="388">
        <v>3</v>
      </c>
      <c r="B12" s="389"/>
      <c r="C12" s="390"/>
      <c r="D12" s="390"/>
      <c r="E12" s="385"/>
      <c r="F12" s="385"/>
      <c r="G12" s="385"/>
      <c r="H12" s="385"/>
      <c r="I12" s="385"/>
      <c r="J12" s="385"/>
      <c r="K12" s="385"/>
      <c r="L12" s="430"/>
      <c r="M12" s="432"/>
      <c r="N12" s="434"/>
      <c r="O12" s="430"/>
      <c r="P12" s="385"/>
      <c r="Q12" s="436"/>
      <c r="R12" s="419"/>
      <c r="S12" s="389"/>
      <c r="T12" s="389"/>
      <c r="U12" s="217"/>
      <c r="V12" s="418"/>
      <c r="W12" s="418"/>
      <c r="X12" s="390"/>
      <c r="Y12" s="390"/>
      <c r="Z12" s="422"/>
      <c r="AA12" s="416"/>
      <c r="AB12" s="417"/>
      <c r="AC12" s="218"/>
      <c r="AD12" s="218"/>
      <c r="AE12" s="218"/>
      <c r="AF12" s="418"/>
      <c r="AG12" s="218"/>
      <c r="AH12" s="419"/>
      <c r="AI12" s="390"/>
      <c r="AJ12" s="218"/>
      <c r="AK12" s="218"/>
      <c r="AL12" s="218"/>
      <c r="AM12" s="218"/>
      <c r="AN12" s="218"/>
      <c r="AO12" s="218"/>
      <c r="AP12" s="218"/>
      <c r="AQ12" s="218"/>
      <c r="AR12" s="218"/>
      <c r="AS12" s="218"/>
    </row>
    <row r="13" spans="1:45" s="219" customFormat="1" ht="11.25" customHeight="1">
      <c r="A13" s="388"/>
      <c r="B13" s="389"/>
      <c r="C13" s="390"/>
      <c r="D13" s="390"/>
      <c r="E13" s="386"/>
      <c r="F13" s="386"/>
      <c r="G13" s="386"/>
      <c r="H13" s="386"/>
      <c r="I13" s="386"/>
      <c r="J13" s="386"/>
      <c r="K13" s="386"/>
      <c r="L13" s="431"/>
      <c r="M13" s="433"/>
      <c r="N13" s="435"/>
      <c r="O13" s="431"/>
      <c r="P13" s="386"/>
      <c r="Q13" s="437"/>
      <c r="R13" s="419"/>
      <c r="S13" s="389"/>
      <c r="T13" s="389"/>
      <c r="U13" s="217"/>
      <c r="V13" s="418"/>
      <c r="W13" s="418"/>
      <c r="X13" s="390"/>
      <c r="Y13" s="390"/>
      <c r="Z13" s="422"/>
      <c r="AA13" s="416"/>
      <c r="AB13" s="417"/>
      <c r="AC13" s="218"/>
      <c r="AD13" s="218"/>
      <c r="AE13" s="218"/>
      <c r="AF13" s="418"/>
      <c r="AG13" s="220"/>
      <c r="AH13" s="419"/>
      <c r="AI13" s="390"/>
      <c r="AJ13" s="218"/>
      <c r="AK13" s="218"/>
      <c r="AL13" s="390"/>
      <c r="AM13" s="390"/>
      <c r="AN13" s="390"/>
      <c r="AO13" s="390"/>
      <c r="AP13" s="390"/>
      <c r="AQ13" s="390"/>
      <c r="AR13" s="390"/>
      <c r="AS13" s="390"/>
    </row>
    <row r="14" spans="1:45" s="219" customFormat="1" ht="11.25" customHeight="1">
      <c r="A14" s="388">
        <v>4</v>
      </c>
      <c r="B14" s="389"/>
      <c r="C14" s="390"/>
      <c r="D14" s="390"/>
      <c r="E14" s="390"/>
      <c r="F14" s="385"/>
      <c r="G14" s="385"/>
      <c r="H14" s="385"/>
      <c r="I14" s="385"/>
      <c r="J14" s="385"/>
      <c r="K14" s="385"/>
      <c r="L14" s="389"/>
      <c r="M14" s="421"/>
      <c r="N14" s="427"/>
      <c r="O14" s="389"/>
      <c r="P14" s="390"/>
      <c r="Q14" s="428"/>
      <c r="R14" s="419"/>
      <c r="S14" s="389"/>
      <c r="T14" s="389"/>
      <c r="U14" s="217"/>
      <c r="V14" s="418"/>
      <c r="W14" s="418"/>
      <c r="X14" s="390"/>
      <c r="Y14" s="390"/>
      <c r="Z14" s="422"/>
      <c r="AA14" s="416"/>
      <c r="AB14" s="417"/>
      <c r="AC14" s="218"/>
      <c r="AD14" s="218"/>
      <c r="AE14" s="218"/>
      <c r="AF14" s="418"/>
      <c r="AG14" s="218"/>
      <c r="AH14" s="419"/>
      <c r="AI14" s="390"/>
      <c r="AJ14" s="218"/>
      <c r="AK14" s="218"/>
      <c r="AL14" s="218"/>
      <c r="AM14" s="218"/>
      <c r="AN14" s="218"/>
      <c r="AO14" s="218"/>
      <c r="AP14" s="218"/>
      <c r="AQ14" s="218"/>
      <c r="AR14" s="218"/>
      <c r="AS14" s="218"/>
    </row>
    <row r="15" spans="1:45" s="219" customFormat="1" ht="11.25" customHeight="1">
      <c r="A15" s="388"/>
      <c r="B15" s="389"/>
      <c r="C15" s="390"/>
      <c r="D15" s="390"/>
      <c r="E15" s="390"/>
      <c r="F15" s="386"/>
      <c r="G15" s="386"/>
      <c r="H15" s="386"/>
      <c r="I15" s="386"/>
      <c r="J15" s="386"/>
      <c r="K15" s="386"/>
      <c r="L15" s="389"/>
      <c r="M15" s="421"/>
      <c r="N15" s="427"/>
      <c r="O15" s="389"/>
      <c r="P15" s="390"/>
      <c r="Q15" s="428"/>
      <c r="R15" s="419"/>
      <c r="S15" s="389"/>
      <c r="T15" s="389"/>
      <c r="U15" s="217"/>
      <c r="V15" s="418"/>
      <c r="W15" s="418"/>
      <c r="X15" s="390"/>
      <c r="Y15" s="390"/>
      <c r="Z15" s="422"/>
      <c r="AA15" s="416"/>
      <c r="AB15" s="417"/>
      <c r="AC15" s="218"/>
      <c r="AD15" s="218"/>
      <c r="AE15" s="218"/>
      <c r="AF15" s="418"/>
      <c r="AG15" s="220"/>
      <c r="AH15" s="419"/>
      <c r="AI15" s="390"/>
      <c r="AJ15" s="218"/>
      <c r="AK15" s="218"/>
      <c r="AL15" s="390"/>
      <c r="AM15" s="390"/>
      <c r="AN15" s="390"/>
      <c r="AO15" s="390"/>
      <c r="AP15" s="390"/>
      <c r="AQ15" s="390"/>
      <c r="AR15" s="390"/>
      <c r="AS15" s="390"/>
    </row>
    <row r="16" spans="1:45" s="219" customFormat="1" ht="11.25" customHeight="1">
      <c r="A16" s="388">
        <v>5</v>
      </c>
      <c r="B16" s="389"/>
      <c r="C16" s="390"/>
      <c r="D16" s="390"/>
      <c r="E16" s="390"/>
      <c r="F16" s="385"/>
      <c r="G16" s="385"/>
      <c r="H16" s="385"/>
      <c r="I16" s="385"/>
      <c r="J16" s="385"/>
      <c r="K16" s="385"/>
      <c r="L16" s="389"/>
      <c r="M16" s="421"/>
      <c r="N16" s="427"/>
      <c r="O16" s="389"/>
      <c r="P16" s="390"/>
      <c r="Q16" s="428"/>
      <c r="R16" s="419"/>
      <c r="S16" s="389"/>
      <c r="T16" s="389"/>
      <c r="U16" s="217"/>
      <c r="V16" s="418"/>
      <c r="W16" s="418"/>
      <c r="X16" s="390"/>
      <c r="Y16" s="390"/>
      <c r="Z16" s="422"/>
      <c r="AA16" s="416"/>
      <c r="AB16" s="417"/>
      <c r="AC16" s="218"/>
      <c r="AD16" s="218"/>
      <c r="AE16" s="218"/>
      <c r="AF16" s="418"/>
      <c r="AG16" s="218"/>
      <c r="AH16" s="419"/>
      <c r="AI16" s="390"/>
      <c r="AJ16" s="218"/>
      <c r="AK16" s="218"/>
      <c r="AL16" s="218"/>
      <c r="AM16" s="218"/>
      <c r="AN16" s="218"/>
      <c r="AO16" s="218"/>
      <c r="AP16" s="218"/>
      <c r="AQ16" s="218"/>
      <c r="AR16" s="218"/>
      <c r="AS16" s="218"/>
    </row>
    <row r="17" spans="1:45" s="219" customFormat="1" ht="11.25" customHeight="1">
      <c r="A17" s="388"/>
      <c r="B17" s="389"/>
      <c r="C17" s="390"/>
      <c r="D17" s="390"/>
      <c r="E17" s="390"/>
      <c r="F17" s="386"/>
      <c r="G17" s="386"/>
      <c r="H17" s="386"/>
      <c r="I17" s="386"/>
      <c r="J17" s="386"/>
      <c r="K17" s="386"/>
      <c r="L17" s="389"/>
      <c r="M17" s="421"/>
      <c r="N17" s="427"/>
      <c r="O17" s="389"/>
      <c r="P17" s="390"/>
      <c r="Q17" s="428"/>
      <c r="R17" s="419"/>
      <c r="S17" s="389"/>
      <c r="T17" s="389"/>
      <c r="U17" s="217"/>
      <c r="V17" s="418"/>
      <c r="W17" s="418"/>
      <c r="X17" s="390"/>
      <c r="Y17" s="390"/>
      <c r="Z17" s="422"/>
      <c r="AA17" s="416"/>
      <c r="AB17" s="417"/>
      <c r="AC17" s="218"/>
      <c r="AD17" s="218"/>
      <c r="AE17" s="218"/>
      <c r="AF17" s="418"/>
      <c r="AG17" s="220"/>
      <c r="AH17" s="419"/>
      <c r="AI17" s="390"/>
      <c r="AJ17" s="218"/>
      <c r="AK17" s="218"/>
      <c r="AL17" s="390"/>
      <c r="AM17" s="390"/>
      <c r="AN17" s="390"/>
      <c r="AO17" s="390"/>
      <c r="AP17" s="390"/>
      <c r="AQ17" s="390"/>
      <c r="AR17" s="390"/>
      <c r="AS17" s="390"/>
    </row>
    <row r="18" spans="1:45" s="219" customFormat="1" ht="11.25" customHeight="1">
      <c r="A18" s="388">
        <v>6</v>
      </c>
      <c r="B18" s="389"/>
      <c r="C18" s="390"/>
      <c r="D18" s="390"/>
      <c r="E18" s="390"/>
      <c r="F18" s="385"/>
      <c r="G18" s="385"/>
      <c r="H18" s="385"/>
      <c r="I18" s="385"/>
      <c r="J18" s="385"/>
      <c r="K18" s="385"/>
      <c r="L18" s="389"/>
      <c r="M18" s="421"/>
      <c r="N18" s="427"/>
      <c r="O18" s="389"/>
      <c r="P18" s="390"/>
      <c r="Q18" s="428"/>
      <c r="R18" s="419"/>
      <c r="S18" s="389"/>
      <c r="T18" s="389"/>
      <c r="U18" s="217"/>
      <c r="V18" s="418"/>
      <c r="W18" s="418"/>
      <c r="X18" s="390"/>
      <c r="Y18" s="390"/>
      <c r="Z18" s="422"/>
      <c r="AA18" s="416"/>
      <c r="AB18" s="417"/>
      <c r="AC18" s="218"/>
      <c r="AD18" s="218"/>
      <c r="AE18" s="218"/>
      <c r="AF18" s="418"/>
      <c r="AG18" s="218"/>
      <c r="AH18" s="419"/>
      <c r="AI18" s="390"/>
      <c r="AJ18" s="218"/>
      <c r="AK18" s="218"/>
      <c r="AL18" s="218"/>
      <c r="AM18" s="218"/>
      <c r="AN18" s="218"/>
      <c r="AO18" s="218"/>
      <c r="AP18" s="218"/>
      <c r="AQ18" s="218"/>
      <c r="AR18" s="218"/>
      <c r="AS18" s="218"/>
    </row>
    <row r="19" spans="1:45" s="219" customFormat="1" ht="11.25" customHeight="1">
      <c r="A19" s="388"/>
      <c r="B19" s="389"/>
      <c r="C19" s="390"/>
      <c r="D19" s="390"/>
      <c r="E19" s="390"/>
      <c r="F19" s="386"/>
      <c r="G19" s="386"/>
      <c r="H19" s="386"/>
      <c r="I19" s="386"/>
      <c r="J19" s="386"/>
      <c r="K19" s="386"/>
      <c r="L19" s="389"/>
      <c r="M19" s="421"/>
      <c r="N19" s="427"/>
      <c r="O19" s="389"/>
      <c r="P19" s="390"/>
      <c r="Q19" s="428"/>
      <c r="R19" s="419"/>
      <c r="S19" s="389"/>
      <c r="T19" s="389"/>
      <c r="U19" s="217"/>
      <c r="V19" s="418"/>
      <c r="W19" s="418"/>
      <c r="X19" s="390"/>
      <c r="Y19" s="390"/>
      <c r="Z19" s="422"/>
      <c r="AA19" s="416"/>
      <c r="AB19" s="417"/>
      <c r="AC19" s="218"/>
      <c r="AD19" s="218"/>
      <c r="AE19" s="218"/>
      <c r="AF19" s="418"/>
      <c r="AG19" s="220"/>
      <c r="AH19" s="419"/>
      <c r="AI19" s="390"/>
      <c r="AJ19" s="218"/>
      <c r="AK19" s="218"/>
      <c r="AL19" s="390"/>
      <c r="AM19" s="390"/>
      <c r="AN19" s="390"/>
      <c r="AO19" s="390"/>
      <c r="AP19" s="390"/>
      <c r="AQ19" s="390"/>
      <c r="AR19" s="390"/>
      <c r="AS19" s="390"/>
    </row>
    <row r="20" spans="1:45" s="219" customFormat="1" ht="11.25" customHeight="1">
      <c r="A20" s="388">
        <v>7</v>
      </c>
      <c r="B20" s="389"/>
      <c r="C20" s="390"/>
      <c r="D20" s="390"/>
      <c r="E20" s="390"/>
      <c r="F20" s="385"/>
      <c r="G20" s="385"/>
      <c r="H20" s="385"/>
      <c r="I20" s="385"/>
      <c r="J20" s="385"/>
      <c r="K20" s="385"/>
      <c r="L20" s="389"/>
      <c r="M20" s="421"/>
      <c r="N20" s="427"/>
      <c r="O20" s="389"/>
      <c r="P20" s="390"/>
      <c r="Q20" s="428"/>
      <c r="R20" s="419"/>
      <c r="S20" s="389"/>
      <c r="T20" s="389"/>
      <c r="U20" s="217"/>
      <c r="V20" s="418"/>
      <c r="W20" s="418"/>
      <c r="X20" s="390"/>
      <c r="Y20" s="390"/>
      <c r="Z20" s="422"/>
      <c r="AA20" s="416"/>
      <c r="AB20" s="417"/>
      <c r="AC20" s="218"/>
      <c r="AD20" s="218"/>
      <c r="AE20" s="218"/>
      <c r="AF20" s="418"/>
      <c r="AG20" s="218"/>
      <c r="AH20" s="419"/>
      <c r="AI20" s="390"/>
      <c r="AJ20" s="218"/>
      <c r="AK20" s="218"/>
      <c r="AL20" s="218"/>
      <c r="AM20" s="218"/>
      <c r="AN20" s="218"/>
      <c r="AO20" s="218"/>
      <c r="AP20" s="218"/>
      <c r="AQ20" s="221"/>
      <c r="AR20" s="218"/>
      <c r="AS20" s="218"/>
    </row>
    <row r="21" spans="1:45" s="219" customFormat="1" ht="11.25" customHeight="1">
      <c r="A21" s="388"/>
      <c r="B21" s="389"/>
      <c r="C21" s="390"/>
      <c r="D21" s="390"/>
      <c r="E21" s="390"/>
      <c r="F21" s="386"/>
      <c r="G21" s="386"/>
      <c r="H21" s="386"/>
      <c r="I21" s="386"/>
      <c r="J21" s="386"/>
      <c r="K21" s="386"/>
      <c r="L21" s="389"/>
      <c r="M21" s="421"/>
      <c r="N21" s="427"/>
      <c r="O21" s="389"/>
      <c r="P21" s="390"/>
      <c r="Q21" s="428"/>
      <c r="R21" s="419"/>
      <c r="S21" s="389"/>
      <c r="T21" s="389"/>
      <c r="U21" s="217"/>
      <c r="V21" s="418"/>
      <c r="W21" s="418"/>
      <c r="X21" s="390"/>
      <c r="Y21" s="390"/>
      <c r="Z21" s="422"/>
      <c r="AA21" s="416"/>
      <c r="AB21" s="417"/>
      <c r="AC21" s="218"/>
      <c r="AD21" s="218"/>
      <c r="AE21" s="218"/>
      <c r="AF21" s="418"/>
      <c r="AG21" s="220"/>
      <c r="AH21" s="419"/>
      <c r="AI21" s="390"/>
      <c r="AJ21" s="218"/>
      <c r="AK21" s="218"/>
      <c r="AL21" s="390"/>
      <c r="AM21" s="390"/>
      <c r="AN21" s="390"/>
      <c r="AO21" s="390"/>
      <c r="AP21" s="390"/>
      <c r="AQ21" s="390"/>
      <c r="AR21" s="390"/>
      <c r="AS21" s="390"/>
    </row>
    <row r="22" spans="1:45" s="219" customFormat="1" ht="11.25" customHeight="1">
      <c r="A22" s="388">
        <v>8</v>
      </c>
      <c r="B22" s="389"/>
      <c r="C22" s="390"/>
      <c r="D22" s="390"/>
      <c r="E22" s="390"/>
      <c r="F22" s="385"/>
      <c r="G22" s="385"/>
      <c r="H22" s="385"/>
      <c r="I22" s="385"/>
      <c r="J22" s="385"/>
      <c r="K22" s="385"/>
      <c r="L22" s="389"/>
      <c r="M22" s="421" t="str">
        <f>IF(L22="","",(AH22*AE23^2)/(12032*L22^2))</f>
        <v/>
      </c>
      <c r="N22" s="427" t="str">
        <f>IF(M22="","",(M22*AE23/1714)*1.273/(B22^2))</f>
        <v/>
      </c>
      <c r="O22" s="389"/>
      <c r="P22" s="390"/>
      <c r="Q22" s="428"/>
      <c r="R22" s="419"/>
      <c r="S22" s="389"/>
      <c r="T22" s="389"/>
      <c r="U22" s="217"/>
      <c r="V22" s="418"/>
      <c r="W22" s="418"/>
      <c r="X22" s="390"/>
      <c r="Y22" s="390"/>
      <c r="Z22" s="422" t="str">
        <f>IF(W22-V22&lt;1,"",W22-V22)</f>
        <v/>
      </c>
      <c r="AA22" s="416" t="str">
        <f>IF(Z22="","",Z22/Y22)</f>
        <v/>
      </c>
      <c r="AB22" s="417" t="str">
        <f>IF(X22&lt;1,"",AB20+X22)</f>
        <v/>
      </c>
      <c r="AC22" s="218"/>
      <c r="AD22" s="218"/>
      <c r="AE22" s="218"/>
      <c r="AF22" s="418"/>
      <c r="AG22" s="218"/>
      <c r="AH22" s="419"/>
      <c r="AI22" s="390"/>
      <c r="AJ22" s="218"/>
      <c r="AK22" s="218"/>
      <c r="AL22" s="218"/>
      <c r="AM22" s="218"/>
      <c r="AN22" s="218"/>
      <c r="AO22" s="218"/>
      <c r="AP22" s="218"/>
      <c r="AQ22" s="218"/>
      <c r="AR22" s="218"/>
      <c r="AS22" s="218"/>
    </row>
    <row r="23" spans="1:45" s="222" customFormat="1" ht="11.25" customHeight="1">
      <c r="A23" s="388"/>
      <c r="B23" s="389"/>
      <c r="C23" s="390"/>
      <c r="D23" s="390"/>
      <c r="E23" s="390"/>
      <c r="F23" s="386"/>
      <c r="G23" s="386"/>
      <c r="H23" s="386"/>
      <c r="I23" s="386"/>
      <c r="J23" s="386"/>
      <c r="K23" s="386"/>
      <c r="L23" s="389"/>
      <c r="M23" s="421"/>
      <c r="N23" s="427"/>
      <c r="O23" s="389"/>
      <c r="P23" s="390"/>
      <c r="Q23" s="428"/>
      <c r="R23" s="419"/>
      <c r="S23" s="389"/>
      <c r="T23" s="389"/>
      <c r="U23" s="217"/>
      <c r="V23" s="418"/>
      <c r="W23" s="418"/>
      <c r="X23" s="390"/>
      <c r="Y23" s="390"/>
      <c r="Z23" s="422"/>
      <c r="AA23" s="416"/>
      <c r="AB23" s="417"/>
      <c r="AC23" s="218"/>
      <c r="AD23" s="218"/>
      <c r="AE23" s="218"/>
      <c r="AF23" s="418"/>
      <c r="AG23" s="220" t="str">
        <f>IF(AE22="","",AE22*S22)</f>
        <v/>
      </c>
      <c r="AH23" s="419"/>
      <c r="AI23" s="390"/>
      <c r="AJ23" s="218"/>
      <c r="AK23" s="218"/>
      <c r="AL23" s="390"/>
      <c r="AM23" s="390"/>
      <c r="AN23" s="390"/>
      <c r="AO23" s="390"/>
      <c r="AP23" s="390"/>
      <c r="AQ23" s="390"/>
      <c r="AR23" s="390"/>
      <c r="AS23" s="390"/>
    </row>
    <row r="24" spans="1:45" s="222" customFormat="1" ht="11.25" customHeight="1">
      <c r="A24" s="388">
        <v>9</v>
      </c>
      <c r="B24" s="389"/>
      <c r="C24" s="390"/>
      <c r="D24" s="390"/>
      <c r="E24" s="390"/>
      <c r="F24" s="385"/>
      <c r="G24" s="385"/>
      <c r="H24" s="385"/>
      <c r="I24" s="385"/>
      <c r="J24" s="385"/>
      <c r="K24" s="385"/>
      <c r="L24" s="389"/>
      <c r="M24" s="421" t="str">
        <f>IF(L24="","",(AH24*AE25^2)/(12032*L24^2))</f>
        <v/>
      </c>
      <c r="N24" s="427" t="str">
        <f>IF(M24="","",(M24*AE25/1714)*1.273/(B24^2))</f>
        <v/>
      </c>
      <c r="O24" s="389"/>
      <c r="P24" s="390"/>
      <c r="Q24" s="428"/>
      <c r="R24" s="419"/>
      <c r="S24" s="389"/>
      <c r="T24" s="389"/>
      <c r="U24" s="217"/>
      <c r="V24" s="418"/>
      <c r="W24" s="418"/>
      <c r="X24" s="390"/>
      <c r="Y24" s="390"/>
      <c r="Z24" s="422" t="str">
        <f>IF(W24-V24&lt;1,"",W24-V24)</f>
        <v/>
      </c>
      <c r="AA24" s="416" t="str">
        <f>IF(Z24="","",Z24/Y24)</f>
        <v/>
      </c>
      <c r="AB24" s="417" t="str">
        <f>IF(X24&lt;1,"",AB22+X24)</f>
        <v/>
      </c>
      <c r="AC24" s="218"/>
      <c r="AD24" s="218"/>
      <c r="AE24" s="218"/>
      <c r="AF24" s="418"/>
      <c r="AG24" s="218"/>
      <c r="AH24" s="419"/>
      <c r="AI24" s="390"/>
      <c r="AJ24" s="218"/>
      <c r="AK24" s="218"/>
      <c r="AL24" s="218"/>
      <c r="AM24" s="218"/>
      <c r="AN24" s="218"/>
      <c r="AO24" s="218"/>
      <c r="AP24" s="218"/>
      <c r="AQ24" s="218"/>
      <c r="AR24" s="218"/>
      <c r="AS24" s="218"/>
    </row>
    <row r="25" spans="1:45" s="222" customFormat="1" ht="11.25" customHeight="1">
      <c r="A25" s="388"/>
      <c r="B25" s="389"/>
      <c r="C25" s="390"/>
      <c r="D25" s="390"/>
      <c r="E25" s="390"/>
      <c r="F25" s="386"/>
      <c r="G25" s="386"/>
      <c r="H25" s="386"/>
      <c r="I25" s="386"/>
      <c r="J25" s="386"/>
      <c r="K25" s="386"/>
      <c r="L25" s="389"/>
      <c r="M25" s="421"/>
      <c r="N25" s="427"/>
      <c r="O25" s="389"/>
      <c r="P25" s="390"/>
      <c r="Q25" s="428"/>
      <c r="R25" s="419"/>
      <c r="S25" s="389"/>
      <c r="T25" s="389"/>
      <c r="U25" s="217"/>
      <c r="V25" s="418"/>
      <c r="W25" s="418"/>
      <c r="X25" s="390"/>
      <c r="Y25" s="390"/>
      <c r="Z25" s="422"/>
      <c r="AA25" s="416"/>
      <c r="AB25" s="417"/>
      <c r="AC25" s="218"/>
      <c r="AD25" s="218"/>
      <c r="AE25" s="218"/>
      <c r="AF25" s="418"/>
      <c r="AG25" s="220" t="str">
        <f>IF(AE24="","",AE24*S24)</f>
        <v/>
      </c>
      <c r="AH25" s="419"/>
      <c r="AI25" s="390"/>
      <c r="AJ25" s="218"/>
      <c r="AK25" s="218"/>
      <c r="AL25" s="390"/>
      <c r="AM25" s="390"/>
      <c r="AN25" s="390"/>
      <c r="AO25" s="390"/>
      <c r="AP25" s="390"/>
      <c r="AQ25" s="390"/>
      <c r="AR25" s="390"/>
      <c r="AS25" s="390"/>
    </row>
    <row r="26" spans="1:45" s="222" customFormat="1" ht="11.25" customHeight="1">
      <c r="A26" s="388">
        <v>10</v>
      </c>
      <c r="B26" s="389"/>
      <c r="C26" s="390"/>
      <c r="D26" s="390"/>
      <c r="E26" s="390"/>
      <c r="F26" s="385"/>
      <c r="G26" s="385"/>
      <c r="H26" s="385"/>
      <c r="I26" s="385"/>
      <c r="J26" s="385"/>
      <c r="K26" s="385"/>
      <c r="L26" s="389"/>
      <c r="M26" s="421" t="str">
        <f>IF(L26="","",(AH26*AE27^2)/(12032*L26^2))</f>
        <v/>
      </c>
      <c r="N26" s="427" t="str">
        <f>IF(M26="","",(M26*AE27/1714)*1.273/(B26^2))</f>
        <v/>
      </c>
      <c r="O26" s="389"/>
      <c r="P26" s="390"/>
      <c r="Q26" s="428"/>
      <c r="R26" s="419"/>
      <c r="S26" s="389"/>
      <c r="T26" s="389"/>
      <c r="U26" s="217"/>
      <c r="V26" s="418"/>
      <c r="W26" s="418"/>
      <c r="X26" s="390"/>
      <c r="Y26" s="390"/>
      <c r="Z26" s="422" t="str">
        <f>IF(W26-V26&lt;1,"",W26-V26)</f>
        <v/>
      </c>
      <c r="AA26" s="416" t="str">
        <f>IF(Z26="","",Z26/Y26)</f>
        <v/>
      </c>
      <c r="AB26" s="417" t="str">
        <f>IF(X26&lt;1,"",AB24+X26)</f>
        <v/>
      </c>
      <c r="AC26" s="218"/>
      <c r="AD26" s="218"/>
      <c r="AE26" s="218"/>
      <c r="AF26" s="418"/>
      <c r="AG26" s="218"/>
      <c r="AH26" s="419"/>
      <c r="AI26" s="390"/>
      <c r="AJ26" s="218"/>
      <c r="AK26" s="218"/>
      <c r="AL26" s="218"/>
      <c r="AM26" s="218"/>
      <c r="AN26" s="218"/>
      <c r="AO26" s="218"/>
      <c r="AP26" s="218"/>
      <c r="AQ26" s="218"/>
      <c r="AR26" s="218"/>
      <c r="AS26" s="218"/>
    </row>
    <row r="27" spans="1:45" s="222" customFormat="1" ht="11.25" customHeight="1">
      <c r="A27" s="388"/>
      <c r="B27" s="389"/>
      <c r="C27" s="390"/>
      <c r="D27" s="390"/>
      <c r="E27" s="390"/>
      <c r="F27" s="386"/>
      <c r="G27" s="386"/>
      <c r="H27" s="387"/>
      <c r="I27" s="386"/>
      <c r="J27" s="386"/>
      <c r="K27" s="386"/>
      <c r="L27" s="389"/>
      <c r="M27" s="421"/>
      <c r="N27" s="427"/>
      <c r="O27" s="389"/>
      <c r="P27" s="390"/>
      <c r="Q27" s="428"/>
      <c r="R27" s="419"/>
      <c r="S27" s="389"/>
      <c r="T27" s="389"/>
      <c r="U27" s="217"/>
      <c r="V27" s="418"/>
      <c r="W27" s="418"/>
      <c r="X27" s="390"/>
      <c r="Y27" s="390"/>
      <c r="Z27" s="422"/>
      <c r="AA27" s="416"/>
      <c r="AB27" s="417"/>
      <c r="AC27" s="218"/>
      <c r="AD27" s="218"/>
      <c r="AE27" s="218"/>
      <c r="AF27" s="418"/>
      <c r="AG27" s="220" t="str">
        <f>IF(AE26="","",AE26*S26)</f>
        <v/>
      </c>
      <c r="AH27" s="419"/>
      <c r="AI27" s="390"/>
      <c r="AJ27" s="218"/>
      <c r="AK27" s="218"/>
      <c r="AL27" s="390"/>
      <c r="AM27" s="390"/>
      <c r="AN27" s="390"/>
      <c r="AO27" s="390"/>
      <c r="AP27" s="390"/>
      <c r="AQ27" s="390"/>
      <c r="AR27" s="390"/>
      <c r="AS27" s="390"/>
    </row>
    <row r="28" spans="1:45" s="222" customFormat="1" ht="11.25" customHeight="1">
      <c r="A28" s="388">
        <v>11</v>
      </c>
      <c r="B28" s="389"/>
      <c r="C28" s="390"/>
      <c r="D28" s="390"/>
      <c r="E28" s="390"/>
      <c r="F28" s="385"/>
      <c r="G28" s="385"/>
      <c r="H28" s="385"/>
      <c r="I28" s="385"/>
      <c r="J28" s="385"/>
      <c r="K28" s="385"/>
      <c r="L28" s="389"/>
      <c r="M28" s="421" t="str">
        <f>IF(L28="","",(AH28*AE29^2)/(12032*L28^2))</f>
        <v/>
      </c>
      <c r="N28" s="427" t="str">
        <f>IF(M28="","",(M28*AE29/1714)*1.273/(B28^2))</f>
        <v/>
      </c>
      <c r="O28" s="389"/>
      <c r="P28" s="390"/>
      <c r="Q28" s="428"/>
      <c r="R28" s="419"/>
      <c r="S28" s="389"/>
      <c r="T28" s="389"/>
      <c r="U28" s="217"/>
      <c r="V28" s="418"/>
      <c r="W28" s="418"/>
      <c r="X28" s="390"/>
      <c r="Y28" s="390"/>
      <c r="Z28" s="422" t="str">
        <f>IF(W28-V28&lt;1,"",W28-V28)</f>
        <v/>
      </c>
      <c r="AA28" s="416" t="str">
        <f>IF(Z28="","",Z28/Y28)</f>
        <v/>
      </c>
      <c r="AB28" s="417" t="str">
        <f>IF(X28&lt;1,"",AB26+X28)</f>
        <v/>
      </c>
      <c r="AC28" s="218"/>
      <c r="AD28" s="218"/>
      <c r="AE28" s="218"/>
      <c r="AF28" s="418"/>
      <c r="AG28" s="218"/>
      <c r="AH28" s="419"/>
      <c r="AI28" s="390"/>
      <c r="AJ28" s="218"/>
      <c r="AK28" s="218"/>
      <c r="AL28" s="218"/>
      <c r="AM28" s="218"/>
      <c r="AN28" s="218"/>
      <c r="AO28" s="218"/>
      <c r="AP28" s="218"/>
      <c r="AQ28" s="218"/>
      <c r="AR28" s="218"/>
      <c r="AS28" s="218"/>
    </row>
    <row r="29" spans="1:45" s="222" customFormat="1" ht="11.25" customHeight="1">
      <c r="A29" s="388"/>
      <c r="B29" s="389"/>
      <c r="C29" s="390"/>
      <c r="D29" s="390"/>
      <c r="E29" s="390"/>
      <c r="F29" s="386"/>
      <c r="G29" s="386"/>
      <c r="H29" s="386"/>
      <c r="I29" s="386"/>
      <c r="J29" s="386"/>
      <c r="K29" s="386"/>
      <c r="L29" s="389"/>
      <c r="M29" s="421"/>
      <c r="N29" s="427"/>
      <c r="O29" s="389"/>
      <c r="P29" s="390"/>
      <c r="Q29" s="428"/>
      <c r="R29" s="419"/>
      <c r="S29" s="389"/>
      <c r="T29" s="389"/>
      <c r="U29" s="217"/>
      <c r="V29" s="418"/>
      <c r="W29" s="418"/>
      <c r="X29" s="390"/>
      <c r="Y29" s="390"/>
      <c r="Z29" s="422"/>
      <c r="AA29" s="416"/>
      <c r="AB29" s="417"/>
      <c r="AC29" s="218"/>
      <c r="AD29" s="218"/>
      <c r="AE29" s="218"/>
      <c r="AF29" s="418"/>
      <c r="AG29" s="220" t="str">
        <f>IF(AE28="","",AE28*S28)</f>
        <v/>
      </c>
      <c r="AH29" s="419"/>
      <c r="AI29" s="390"/>
      <c r="AJ29" s="218"/>
      <c r="AK29" s="218"/>
      <c r="AL29" s="390"/>
      <c r="AM29" s="390"/>
      <c r="AN29" s="390"/>
      <c r="AO29" s="390"/>
      <c r="AP29" s="390"/>
      <c r="AQ29" s="390"/>
      <c r="AR29" s="390"/>
      <c r="AS29" s="390"/>
    </row>
    <row r="30" spans="1:45" s="222" customFormat="1" ht="11.25" customHeight="1">
      <c r="A30" s="388">
        <v>12</v>
      </c>
      <c r="B30" s="389"/>
      <c r="C30" s="390"/>
      <c r="D30" s="390"/>
      <c r="E30" s="390"/>
      <c r="F30" s="385"/>
      <c r="G30" s="385"/>
      <c r="H30" s="385"/>
      <c r="I30" s="385"/>
      <c r="J30" s="385"/>
      <c r="K30" s="385"/>
      <c r="L30" s="389"/>
      <c r="M30" s="421" t="str">
        <f>IF(L30="","",(AH30*AE31^2)/(12032*L30^2))</f>
        <v/>
      </c>
      <c r="N30" s="427" t="str">
        <f>IF(M30="","",(M30*AE31/1714)*1.273/(B30^2))</f>
        <v/>
      </c>
      <c r="O30" s="389"/>
      <c r="P30" s="390"/>
      <c r="Q30" s="428"/>
      <c r="R30" s="419"/>
      <c r="S30" s="389"/>
      <c r="T30" s="389"/>
      <c r="U30" s="217"/>
      <c r="V30" s="418"/>
      <c r="W30" s="418"/>
      <c r="X30" s="390"/>
      <c r="Y30" s="390"/>
      <c r="Z30" s="422" t="str">
        <f>IF(W30-V30&lt;1,"",W30-V30)</f>
        <v/>
      </c>
      <c r="AA30" s="416" t="str">
        <f>IF(Z30="","",Z30/Y30)</f>
        <v/>
      </c>
      <c r="AB30" s="417" t="str">
        <f>IF(X30&lt;1,"",AB28+X30)</f>
        <v/>
      </c>
      <c r="AC30" s="218"/>
      <c r="AD30" s="218"/>
      <c r="AE30" s="218"/>
      <c r="AF30" s="418"/>
      <c r="AG30" s="218"/>
      <c r="AH30" s="419"/>
      <c r="AI30" s="390"/>
      <c r="AJ30" s="218"/>
      <c r="AK30" s="218"/>
      <c r="AL30" s="218"/>
      <c r="AM30" s="218"/>
      <c r="AN30" s="218"/>
      <c r="AO30" s="218"/>
      <c r="AP30" s="218"/>
      <c r="AQ30" s="218"/>
      <c r="AR30" s="218"/>
      <c r="AS30" s="218"/>
    </row>
    <row r="31" spans="1:45" s="222" customFormat="1" ht="11.25" customHeight="1">
      <c r="A31" s="388"/>
      <c r="B31" s="389"/>
      <c r="C31" s="390"/>
      <c r="D31" s="390"/>
      <c r="E31" s="390"/>
      <c r="F31" s="386"/>
      <c r="G31" s="386"/>
      <c r="H31" s="387"/>
      <c r="I31" s="386"/>
      <c r="J31" s="386"/>
      <c r="K31" s="386"/>
      <c r="L31" s="389"/>
      <c r="M31" s="421"/>
      <c r="N31" s="427"/>
      <c r="O31" s="389"/>
      <c r="P31" s="390"/>
      <c r="Q31" s="428"/>
      <c r="R31" s="419"/>
      <c r="S31" s="389"/>
      <c r="T31" s="389"/>
      <c r="U31" s="217"/>
      <c r="V31" s="418"/>
      <c r="W31" s="418"/>
      <c r="X31" s="390"/>
      <c r="Y31" s="390"/>
      <c r="Z31" s="422"/>
      <c r="AA31" s="416"/>
      <c r="AB31" s="417"/>
      <c r="AC31" s="218"/>
      <c r="AD31" s="218"/>
      <c r="AE31" s="218"/>
      <c r="AF31" s="418"/>
      <c r="AG31" s="220" t="str">
        <f>IF(AE30="","",AE30*S30)</f>
        <v/>
      </c>
      <c r="AH31" s="419"/>
      <c r="AI31" s="390"/>
      <c r="AJ31" s="218"/>
      <c r="AK31" s="218"/>
      <c r="AL31" s="390"/>
      <c r="AM31" s="390"/>
      <c r="AN31" s="390"/>
      <c r="AO31" s="390"/>
      <c r="AP31" s="390"/>
      <c r="AQ31" s="390"/>
      <c r="AR31" s="390"/>
      <c r="AS31" s="390"/>
    </row>
    <row r="32" spans="1:45" s="222" customFormat="1" ht="11.25" customHeight="1">
      <c r="A32" s="388">
        <v>13</v>
      </c>
      <c r="B32" s="389"/>
      <c r="C32" s="390"/>
      <c r="D32" s="390"/>
      <c r="E32" s="390"/>
      <c r="F32" s="385"/>
      <c r="G32" s="385"/>
      <c r="H32" s="385"/>
      <c r="I32" s="385"/>
      <c r="J32" s="385"/>
      <c r="K32" s="385"/>
      <c r="L32" s="389"/>
      <c r="M32" s="421" t="str">
        <f>IF(L32="","",(AH32*AE33^2)/(12032*L32^2))</f>
        <v/>
      </c>
      <c r="N32" s="427" t="str">
        <f>IF(M32="","",(M32*AE33/1714)*1.273/(B32^2))</f>
        <v/>
      </c>
      <c r="O32" s="389"/>
      <c r="P32" s="390"/>
      <c r="Q32" s="428"/>
      <c r="R32" s="419"/>
      <c r="S32" s="389"/>
      <c r="T32" s="389"/>
      <c r="U32" s="217"/>
      <c r="V32" s="418"/>
      <c r="W32" s="418"/>
      <c r="X32" s="390"/>
      <c r="Y32" s="390"/>
      <c r="Z32" s="422" t="str">
        <f>IF(W32-V32&lt;1,"",W32-V32)</f>
        <v/>
      </c>
      <c r="AA32" s="416" t="str">
        <f>IF(Z32="","",Z32/Y32)</f>
        <v/>
      </c>
      <c r="AB32" s="417" t="str">
        <f>IF(X32&lt;1,"",AB30+X32)</f>
        <v/>
      </c>
      <c r="AC32" s="218"/>
      <c r="AD32" s="218"/>
      <c r="AE32" s="218"/>
      <c r="AF32" s="418"/>
      <c r="AG32" s="218"/>
      <c r="AH32" s="419"/>
      <c r="AI32" s="390"/>
      <c r="AJ32" s="218"/>
      <c r="AK32" s="218"/>
      <c r="AL32" s="218"/>
      <c r="AM32" s="218"/>
      <c r="AN32" s="218"/>
      <c r="AO32" s="218"/>
      <c r="AP32" s="218"/>
      <c r="AQ32" s="218"/>
      <c r="AR32" s="218"/>
      <c r="AS32" s="218"/>
    </row>
    <row r="33" spans="1:45" s="222" customFormat="1" ht="11.25" customHeight="1">
      <c r="A33" s="388"/>
      <c r="B33" s="389"/>
      <c r="C33" s="390"/>
      <c r="D33" s="390"/>
      <c r="E33" s="390"/>
      <c r="F33" s="386"/>
      <c r="G33" s="386"/>
      <c r="H33" s="386"/>
      <c r="I33" s="386"/>
      <c r="J33" s="386"/>
      <c r="K33" s="386"/>
      <c r="L33" s="389"/>
      <c r="M33" s="421"/>
      <c r="N33" s="427"/>
      <c r="O33" s="389"/>
      <c r="P33" s="390"/>
      <c r="Q33" s="428"/>
      <c r="R33" s="419"/>
      <c r="S33" s="389"/>
      <c r="T33" s="389"/>
      <c r="U33" s="217"/>
      <c r="V33" s="418"/>
      <c r="W33" s="418"/>
      <c r="X33" s="390"/>
      <c r="Y33" s="390"/>
      <c r="Z33" s="422"/>
      <c r="AA33" s="416"/>
      <c r="AB33" s="417"/>
      <c r="AC33" s="218"/>
      <c r="AD33" s="218"/>
      <c r="AE33" s="218"/>
      <c r="AF33" s="418"/>
      <c r="AG33" s="220" t="str">
        <f>IF(AE32="","",AE32*S32)</f>
        <v/>
      </c>
      <c r="AH33" s="419"/>
      <c r="AI33" s="390"/>
      <c r="AJ33" s="218"/>
      <c r="AK33" s="218"/>
      <c r="AL33" s="390"/>
      <c r="AM33" s="390"/>
      <c r="AN33" s="390"/>
      <c r="AO33" s="390"/>
      <c r="AP33" s="390"/>
      <c r="AQ33" s="390"/>
      <c r="AR33" s="390"/>
      <c r="AS33" s="390"/>
    </row>
    <row r="34" spans="1:45" s="222" customFormat="1" ht="11.25" customHeight="1">
      <c r="A34" s="388">
        <v>14</v>
      </c>
      <c r="B34" s="389"/>
      <c r="C34" s="390"/>
      <c r="D34" s="390"/>
      <c r="E34" s="390"/>
      <c r="F34" s="385"/>
      <c r="G34" s="385"/>
      <c r="H34" s="385"/>
      <c r="I34" s="385"/>
      <c r="J34" s="385"/>
      <c r="K34" s="385"/>
      <c r="L34" s="389"/>
      <c r="M34" s="421" t="str">
        <f>IF(L34="","",(AH34*AE35^2)/(12032*L34^2))</f>
        <v/>
      </c>
      <c r="N34" s="427" t="str">
        <f>IF(M34="","",(M34*AE35/1714)*1.273/(B34^2))</f>
        <v/>
      </c>
      <c r="O34" s="389"/>
      <c r="P34" s="390"/>
      <c r="Q34" s="428"/>
      <c r="R34" s="419"/>
      <c r="S34" s="389"/>
      <c r="T34" s="389"/>
      <c r="U34" s="217"/>
      <c r="V34" s="418"/>
      <c r="W34" s="418"/>
      <c r="X34" s="390"/>
      <c r="Y34" s="390"/>
      <c r="Z34" s="422" t="str">
        <f>IF(W34-V34&lt;1,"",W34-V34)</f>
        <v/>
      </c>
      <c r="AA34" s="416" t="str">
        <f>IF(Z34="","",Z34/Y34)</f>
        <v/>
      </c>
      <c r="AB34" s="417" t="str">
        <f>IF(X34&lt;1,"",AB32+X34)</f>
        <v/>
      </c>
      <c r="AC34" s="218"/>
      <c r="AD34" s="218"/>
      <c r="AE34" s="218"/>
      <c r="AF34" s="418"/>
      <c r="AG34" s="218"/>
      <c r="AH34" s="419"/>
      <c r="AI34" s="390"/>
      <c r="AJ34" s="218"/>
      <c r="AK34" s="218"/>
      <c r="AL34" s="218"/>
      <c r="AM34" s="218"/>
      <c r="AN34" s="218"/>
      <c r="AO34" s="218"/>
      <c r="AP34" s="218"/>
      <c r="AQ34" s="218"/>
      <c r="AR34" s="218"/>
      <c r="AS34" s="218"/>
    </row>
    <row r="35" spans="1:45" ht="11.25" customHeight="1">
      <c r="A35" s="388"/>
      <c r="B35" s="389"/>
      <c r="C35" s="390"/>
      <c r="D35" s="390"/>
      <c r="E35" s="390"/>
      <c r="F35" s="386"/>
      <c r="G35" s="386"/>
      <c r="H35" s="387"/>
      <c r="I35" s="386"/>
      <c r="J35" s="386"/>
      <c r="K35" s="386"/>
      <c r="L35" s="389"/>
      <c r="M35" s="421"/>
      <c r="N35" s="427"/>
      <c r="O35" s="389"/>
      <c r="P35" s="390"/>
      <c r="Q35" s="428"/>
      <c r="R35" s="419"/>
      <c r="S35" s="389"/>
      <c r="T35" s="389"/>
      <c r="U35" s="217"/>
      <c r="V35" s="418"/>
      <c r="W35" s="418"/>
      <c r="X35" s="390"/>
      <c r="Y35" s="390"/>
      <c r="Z35" s="422"/>
      <c r="AA35" s="416"/>
      <c r="AB35" s="417"/>
      <c r="AC35" s="218"/>
      <c r="AD35" s="218"/>
      <c r="AE35" s="218"/>
      <c r="AF35" s="418"/>
      <c r="AG35" s="220" t="str">
        <f>IF(AE34="","",AE34*S34)</f>
        <v/>
      </c>
      <c r="AH35" s="419"/>
      <c r="AI35" s="390"/>
      <c r="AJ35" s="218"/>
      <c r="AK35" s="218"/>
      <c r="AL35" s="390"/>
      <c r="AM35" s="390"/>
      <c r="AN35" s="390"/>
      <c r="AO35" s="390"/>
      <c r="AP35" s="390"/>
      <c r="AQ35" s="390"/>
      <c r="AR35" s="390"/>
      <c r="AS35" s="390"/>
    </row>
    <row r="36" spans="1:45" ht="11.25" customHeight="1">
      <c r="A36" s="388">
        <v>15</v>
      </c>
      <c r="B36" s="389"/>
      <c r="C36" s="390"/>
      <c r="D36" s="390"/>
      <c r="E36" s="390"/>
      <c r="F36" s="385"/>
      <c r="G36" s="385"/>
      <c r="H36" s="385"/>
      <c r="I36" s="385"/>
      <c r="J36" s="385"/>
      <c r="K36" s="385"/>
      <c r="L36" s="389"/>
      <c r="M36" s="421" t="str">
        <f>IF(L36="","",(AH36*AE37^2)/(12032*L36^2))</f>
        <v/>
      </c>
      <c r="N36" s="427" t="str">
        <f>IF(M36="","",(M36*AE37/1714)*1.273/(B36^2))</f>
        <v/>
      </c>
      <c r="O36" s="389"/>
      <c r="P36" s="390"/>
      <c r="Q36" s="428"/>
      <c r="R36" s="419"/>
      <c r="S36" s="389"/>
      <c r="T36" s="389"/>
      <c r="U36" s="217"/>
      <c r="V36" s="418"/>
      <c r="W36" s="418"/>
      <c r="X36" s="390"/>
      <c r="Y36" s="390"/>
      <c r="Z36" s="422" t="str">
        <f>IF(W36-V36&lt;1,"",W36-V36)</f>
        <v/>
      </c>
      <c r="AA36" s="416" t="str">
        <f>IF(Z36="","",Z36/Y36)</f>
        <v/>
      </c>
      <c r="AB36" s="417" t="str">
        <f>IF(X36&lt;1,"",AB34+X36)</f>
        <v/>
      </c>
      <c r="AC36" s="218"/>
      <c r="AD36" s="218"/>
      <c r="AE36" s="218"/>
      <c r="AF36" s="418"/>
      <c r="AG36" s="218"/>
      <c r="AH36" s="419"/>
      <c r="AI36" s="390"/>
      <c r="AJ36" s="218"/>
      <c r="AK36" s="218"/>
      <c r="AL36" s="218"/>
      <c r="AM36" s="218"/>
      <c r="AN36" s="218"/>
      <c r="AO36" s="218"/>
      <c r="AP36" s="218"/>
      <c r="AQ36" s="218"/>
      <c r="AR36" s="218"/>
      <c r="AS36" s="218"/>
    </row>
    <row r="37" spans="1:45" ht="11.25" customHeight="1">
      <c r="A37" s="388"/>
      <c r="B37" s="389"/>
      <c r="C37" s="390"/>
      <c r="D37" s="390"/>
      <c r="E37" s="390"/>
      <c r="F37" s="386"/>
      <c r="G37" s="386"/>
      <c r="H37" s="386"/>
      <c r="I37" s="386"/>
      <c r="J37" s="386"/>
      <c r="K37" s="386"/>
      <c r="L37" s="389"/>
      <c r="M37" s="421"/>
      <c r="N37" s="427"/>
      <c r="O37" s="389"/>
      <c r="P37" s="390"/>
      <c r="Q37" s="428"/>
      <c r="R37" s="419"/>
      <c r="S37" s="389"/>
      <c r="T37" s="389"/>
      <c r="U37" s="217"/>
      <c r="V37" s="418"/>
      <c r="W37" s="418"/>
      <c r="X37" s="390"/>
      <c r="Y37" s="390"/>
      <c r="Z37" s="422"/>
      <c r="AA37" s="416"/>
      <c r="AB37" s="417"/>
      <c r="AC37" s="218"/>
      <c r="AD37" s="218"/>
      <c r="AE37" s="218"/>
      <c r="AF37" s="418"/>
      <c r="AG37" s="220" t="str">
        <f>IF(AE36="","",AE36*S36)</f>
        <v/>
      </c>
      <c r="AH37" s="419"/>
      <c r="AI37" s="390"/>
      <c r="AJ37" s="218"/>
      <c r="AK37" s="218"/>
      <c r="AL37" s="390"/>
      <c r="AM37" s="390"/>
      <c r="AN37" s="390"/>
      <c r="AO37" s="390"/>
      <c r="AP37" s="390"/>
      <c r="AQ37" s="390"/>
      <c r="AR37" s="390"/>
      <c r="AS37" s="390"/>
    </row>
    <row r="38" spans="1:45" ht="15" thickBot="1"/>
    <row r="39" spans="1:45" ht="15.75" thickBot="1">
      <c r="A39" s="382" t="s">
        <v>379</v>
      </c>
      <c r="B39" s="383"/>
      <c r="C39" s="383"/>
      <c r="D39" s="383"/>
      <c r="E39" s="383"/>
      <c r="F39" s="383"/>
      <c r="G39" s="384"/>
    </row>
    <row r="40" spans="1:45" ht="14.25" customHeight="1" thickBot="1">
      <c r="A40" s="379" t="s">
        <v>378</v>
      </c>
      <c r="B40" s="380"/>
      <c r="C40" s="380"/>
      <c r="D40" s="380"/>
      <c r="E40" s="380"/>
      <c r="F40" s="380"/>
      <c r="G40" s="381"/>
    </row>
    <row r="41" spans="1:45" ht="15" thickBot="1">
      <c r="A41" s="379"/>
      <c r="B41" s="380"/>
      <c r="C41" s="380"/>
      <c r="D41" s="380"/>
      <c r="E41" s="380"/>
      <c r="F41" s="380"/>
      <c r="G41" s="381"/>
    </row>
    <row r="42" spans="1:45" ht="15" thickBot="1">
      <c r="A42" s="379"/>
      <c r="B42" s="380"/>
      <c r="C42" s="380"/>
      <c r="D42" s="380"/>
      <c r="E42" s="380"/>
      <c r="F42" s="380"/>
      <c r="G42" s="381"/>
    </row>
    <row r="43" spans="1:45" ht="15" thickBot="1">
      <c r="A43" s="379"/>
      <c r="B43" s="380"/>
      <c r="C43" s="380"/>
      <c r="D43" s="380"/>
      <c r="E43" s="380"/>
      <c r="F43" s="380"/>
      <c r="G43" s="381"/>
    </row>
    <row r="44" spans="1:45" ht="15" thickBot="1">
      <c r="A44" s="379"/>
      <c r="B44" s="380"/>
      <c r="C44" s="380"/>
      <c r="D44" s="380"/>
      <c r="E44" s="380"/>
      <c r="F44" s="380"/>
      <c r="G44" s="381"/>
    </row>
  </sheetData>
  <mergeCells count="528">
    <mergeCell ref="AB34:AB35"/>
    <mergeCell ref="AF34:AF35"/>
    <mergeCell ref="AH34:AH35"/>
    <mergeCell ref="AI34:AI35"/>
    <mergeCell ref="S34:S35"/>
    <mergeCell ref="T34:T35"/>
    <mergeCell ref="AF36:AF37"/>
    <mergeCell ref="AH36:AH37"/>
    <mergeCell ref="AI36:AI37"/>
    <mergeCell ref="L36:L37"/>
    <mergeCell ref="M36:M37"/>
    <mergeCell ref="N36:N37"/>
    <mergeCell ref="O36:O37"/>
    <mergeCell ref="F36:F37"/>
    <mergeCell ref="G36:G37"/>
    <mergeCell ref="H36:H37"/>
    <mergeCell ref="J36:J37"/>
    <mergeCell ref="K36:K37"/>
    <mergeCell ref="AL37:AS37"/>
    <mergeCell ref="W36:W37"/>
    <mergeCell ref="X36:X37"/>
    <mergeCell ref="X34:X35"/>
    <mergeCell ref="Y34:Y35"/>
    <mergeCell ref="M34:M35"/>
    <mergeCell ref="N34:N35"/>
    <mergeCell ref="O34:O35"/>
    <mergeCell ref="P34:P35"/>
    <mergeCell ref="Q34:Q35"/>
    <mergeCell ref="R34:R35"/>
    <mergeCell ref="P36:P37"/>
    <mergeCell ref="Q36:Q37"/>
    <mergeCell ref="R36:R37"/>
    <mergeCell ref="S36:S37"/>
    <mergeCell ref="T36:T37"/>
    <mergeCell ref="V36:V37"/>
    <mergeCell ref="Y36:Y37"/>
    <mergeCell ref="Z36:Z37"/>
    <mergeCell ref="AA36:AA37"/>
    <mergeCell ref="AB36:AB37"/>
    <mergeCell ref="AL35:AS35"/>
    <mergeCell ref="Z34:Z35"/>
    <mergeCell ref="AA34:AA35"/>
    <mergeCell ref="AF32:AF33"/>
    <mergeCell ref="AH32:AH33"/>
    <mergeCell ref="AI32:AI33"/>
    <mergeCell ref="AL33:AS33"/>
    <mergeCell ref="A34:A35"/>
    <mergeCell ref="B34:B35"/>
    <mergeCell ref="C34:C35"/>
    <mergeCell ref="D34:D35"/>
    <mergeCell ref="E34:E35"/>
    <mergeCell ref="L34:L35"/>
    <mergeCell ref="W32:W33"/>
    <mergeCell ref="X32:X33"/>
    <mergeCell ref="Y32:Y33"/>
    <mergeCell ref="Z32:Z33"/>
    <mergeCell ref="AA32:AA33"/>
    <mergeCell ref="AB32:AB33"/>
    <mergeCell ref="P32:P33"/>
    <mergeCell ref="Q32:Q33"/>
    <mergeCell ref="R32:R33"/>
    <mergeCell ref="S32:S33"/>
    <mergeCell ref="T32:T33"/>
    <mergeCell ref="V32:V33"/>
    <mergeCell ref="V34:V35"/>
    <mergeCell ref="W34:W35"/>
    <mergeCell ref="AH30:AH31"/>
    <mergeCell ref="AI30:AI31"/>
    <mergeCell ref="S30:S31"/>
    <mergeCell ref="T30:T31"/>
    <mergeCell ref="V30:V31"/>
    <mergeCell ref="W30:W31"/>
    <mergeCell ref="X30:X31"/>
    <mergeCell ref="Y30:Y31"/>
    <mergeCell ref="M30:M31"/>
    <mergeCell ref="N30:N31"/>
    <mergeCell ref="A32:A33"/>
    <mergeCell ref="B32:B33"/>
    <mergeCell ref="C32:C33"/>
    <mergeCell ref="D32:D33"/>
    <mergeCell ref="E32:E33"/>
    <mergeCell ref="L32:L33"/>
    <mergeCell ref="M32:M33"/>
    <mergeCell ref="N32:N33"/>
    <mergeCell ref="O32:O33"/>
    <mergeCell ref="F32:F33"/>
    <mergeCell ref="G32:G33"/>
    <mergeCell ref="H32:H33"/>
    <mergeCell ref="J32:J33"/>
    <mergeCell ref="K32:K33"/>
    <mergeCell ref="I32:I33"/>
    <mergeCell ref="AH28:AH29"/>
    <mergeCell ref="AI28:AI29"/>
    <mergeCell ref="AL29:AS29"/>
    <mergeCell ref="A30:A31"/>
    <mergeCell ref="B30:B31"/>
    <mergeCell ref="C30:C31"/>
    <mergeCell ref="D30:D31"/>
    <mergeCell ref="E30:E31"/>
    <mergeCell ref="L30:L31"/>
    <mergeCell ref="W28:W29"/>
    <mergeCell ref="X28:X29"/>
    <mergeCell ref="Y28:Y29"/>
    <mergeCell ref="Z28:Z29"/>
    <mergeCell ref="AA28:AA29"/>
    <mergeCell ref="AB28:AB29"/>
    <mergeCell ref="P28:P29"/>
    <mergeCell ref="Q28:Q29"/>
    <mergeCell ref="R28:R29"/>
    <mergeCell ref="S28:S29"/>
    <mergeCell ref="AL31:AS31"/>
    <mergeCell ref="Z30:Z31"/>
    <mergeCell ref="AA30:AA31"/>
    <mergeCell ref="AB30:AB31"/>
    <mergeCell ref="AF30:AF31"/>
    <mergeCell ref="W26:W27"/>
    <mergeCell ref="X26:X27"/>
    <mergeCell ref="Y26:Y27"/>
    <mergeCell ref="O30:O31"/>
    <mergeCell ref="P30:P31"/>
    <mergeCell ref="Q30:Q31"/>
    <mergeCell ref="R30:R31"/>
    <mergeCell ref="AF28:AF29"/>
    <mergeCell ref="R26:R27"/>
    <mergeCell ref="AF24:AF25"/>
    <mergeCell ref="AH24:AH25"/>
    <mergeCell ref="AI24:AI25"/>
    <mergeCell ref="T28:T29"/>
    <mergeCell ref="V28:V29"/>
    <mergeCell ref="AL27:AS27"/>
    <mergeCell ref="A28:A29"/>
    <mergeCell ref="B28:B29"/>
    <mergeCell ref="C28:C29"/>
    <mergeCell ref="D28:D29"/>
    <mergeCell ref="E28:E29"/>
    <mergeCell ref="L28:L29"/>
    <mergeCell ref="M28:M29"/>
    <mergeCell ref="N28:N29"/>
    <mergeCell ref="O28:O29"/>
    <mergeCell ref="Z26:Z27"/>
    <mergeCell ref="AA26:AA27"/>
    <mergeCell ref="AB26:AB27"/>
    <mergeCell ref="AF26:AF27"/>
    <mergeCell ref="AH26:AH27"/>
    <mergeCell ref="AI26:AI27"/>
    <mergeCell ref="S26:S27"/>
    <mergeCell ref="T26:T27"/>
    <mergeCell ref="AL25:AS25"/>
    <mergeCell ref="A26:A27"/>
    <mergeCell ref="B26:B27"/>
    <mergeCell ref="C26:C27"/>
    <mergeCell ref="D26:D27"/>
    <mergeCell ref="E26:E27"/>
    <mergeCell ref="L26:L27"/>
    <mergeCell ref="W24:W25"/>
    <mergeCell ref="X24:X25"/>
    <mergeCell ref="Y24:Y25"/>
    <mergeCell ref="M26:M27"/>
    <mergeCell ref="N26:N27"/>
    <mergeCell ref="O26:O27"/>
    <mergeCell ref="P26:P27"/>
    <mergeCell ref="Q26:Q27"/>
    <mergeCell ref="A24:A25"/>
    <mergeCell ref="B24:B25"/>
    <mergeCell ref="C24:C25"/>
    <mergeCell ref="D24:D25"/>
    <mergeCell ref="E24:E25"/>
    <mergeCell ref="L24:L25"/>
    <mergeCell ref="M24:M25"/>
    <mergeCell ref="N24:N25"/>
    <mergeCell ref="O24:O25"/>
    <mergeCell ref="V26:V27"/>
    <mergeCell ref="Z24:Z25"/>
    <mergeCell ref="AA24:AA25"/>
    <mergeCell ref="AB24:AB25"/>
    <mergeCell ref="P24:P25"/>
    <mergeCell ref="Q24:Q25"/>
    <mergeCell ref="R24:R25"/>
    <mergeCell ref="S24:S25"/>
    <mergeCell ref="T24:T25"/>
    <mergeCell ref="V24:V25"/>
    <mergeCell ref="A22:A23"/>
    <mergeCell ref="B22:B23"/>
    <mergeCell ref="C22:C23"/>
    <mergeCell ref="D22:D23"/>
    <mergeCell ref="E22:E23"/>
    <mergeCell ref="L22:L23"/>
    <mergeCell ref="W20:W21"/>
    <mergeCell ref="X20:X21"/>
    <mergeCell ref="Y20:Y21"/>
    <mergeCell ref="P20:P21"/>
    <mergeCell ref="Q20:Q21"/>
    <mergeCell ref="R20:R21"/>
    <mergeCell ref="S20:S21"/>
    <mergeCell ref="S22:S23"/>
    <mergeCell ref="T22:T23"/>
    <mergeCell ref="V22:V23"/>
    <mergeCell ref="W22:W23"/>
    <mergeCell ref="X22:X23"/>
    <mergeCell ref="Y22:Y23"/>
    <mergeCell ref="M22:M23"/>
    <mergeCell ref="N22:N23"/>
    <mergeCell ref="O22:O23"/>
    <mergeCell ref="P22:P23"/>
    <mergeCell ref="Q22:Q23"/>
    <mergeCell ref="R22:R23"/>
    <mergeCell ref="AF20:AF21"/>
    <mergeCell ref="R18:R19"/>
    <mergeCell ref="AH20:AH21"/>
    <mergeCell ref="AI20:AI21"/>
    <mergeCell ref="AL21:AS21"/>
    <mergeCell ref="Z20:Z21"/>
    <mergeCell ref="AA20:AA21"/>
    <mergeCell ref="AB20:AB21"/>
    <mergeCell ref="AL23:AS23"/>
    <mergeCell ref="Z22:Z23"/>
    <mergeCell ref="AA22:AA23"/>
    <mergeCell ref="AB22:AB23"/>
    <mergeCell ref="AF22:AF23"/>
    <mergeCell ref="AH22:AH23"/>
    <mergeCell ref="AI22:AI23"/>
    <mergeCell ref="AF16:AF17"/>
    <mergeCell ref="AH16:AH17"/>
    <mergeCell ref="AI16:AI17"/>
    <mergeCell ref="T20:T21"/>
    <mergeCell ref="V20:V21"/>
    <mergeCell ref="AL19:AS19"/>
    <mergeCell ref="A20:A21"/>
    <mergeCell ref="B20:B21"/>
    <mergeCell ref="C20:C21"/>
    <mergeCell ref="D20:D21"/>
    <mergeCell ref="E20:E21"/>
    <mergeCell ref="L20:L21"/>
    <mergeCell ref="M20:M21"/>
    <mergeCell ref="N20:N21"/>
    <mergeCell ref="O20:O21"/>
    <mergeCell ref="Z18:Z19"/>
    <mergeCell ref="AA18:AA19"/>
    <mergeCell ref="AB18:AB19"/>
    <mergeCell ref="AF18:AF19"/>
    <mergeCell ref="AH18:AH19"/>
    <mergeCell ref="AI18:AI19"/>
    <mergeCell ref="S18:S19"/>
    <mergeCell ref="T18:T19"/>
    <mergeCell ref="AL17:AS17"/>
    <mergeCell ref="A18:A19"/>
    <mergeCell ref="B18:B19"/>
    <mergeCell ref="C18:C19"/>
    <mergeCell ref="D18:D19"/>
    <mergeCell ref="E18:E19"/>
    <mergeCell ref="L18:L19"/>
    <mergeCell ref="W16:W17"/>
    <mergeCell ref="X16:X17"/>
    <mergeCell ref="Y16:Y17"/>
    <mergeCell ref="M18:M19"/>
    <mergeCell ref="N18:N19"/>
    <mergeCell ref="O18:O19"/>
    <mergeCell ref="P18:P19"/>
    <mergeCell ref="Q18:Q19"/>
    <mergeCell ref="V18:V19"/>
    <mergeCell ref="W18:W19"/>
    <mergeCell ref="X18:X19"/>
    <mergeCell ref="Y18:Y19"/>
    <mergeCell ref="K18:K19"/>
    <mergeCell ref="J18:J19"/>
    <mergeCell ref="G18:G19"/>
    <mergeCell ref="F18:F19"/>
    <mergeCell ref="K16:K17"/>
    <mergeCell ref="J16:J17"/>
    <mergeCell ref="Z16:Z17"/>
    <mergeCell ref="AA16:AA17"/>
    <mergeCell ref="AB16:AB17"/>
    <mergeCell ref="P16:P17"/>
    <mergeCell ref="Q16:Q17"/>
    <mergeCell ref="R16:R17"/>
    <mergeCell ref="S16:S17"/>
    <mergeCell ref="T16:T17"/>
    <mergeCell ref="V16:V17"/>
    <mergeCell ref="AL15:AS15"/>
    <mergeCell ref="A16:A17"/>
    <mergeCell ref="B16:B17"/>
    <mergeCell ref="C16:C17"/>
    <mergeCell ref="D16:D17"/>
    <mergeCell ref="E16:E17"/>
    <mergeCell ref="L16:L17"/>
    <mergeCell ref="M16:M17"/>
    <mergeCell ref="N16:N17"/>
    <mergeCell ref="O16:O17"/>
    <mergeCell ref="Z14:Z15"/>
    <mergeCell ref="AA14:AA15"/>
    <mergeCell ref="AB14:AB15"/>
    <mergeCell ref="AF14:AF15"/>
    <mergeCell ref="AH14:AH15"/>
    <mergeCell ref="AI14:AI15"/>
    <mergeCell ref="S14:S15"/>
    <mergeCell ref="T14:T15"/>
    <mergeCell ref="V14:V15"/>
    <mergeCell ref="W14:W15"/>
    <mergeCell ref="X14:X15"/>
    <mergeCell ref="Y14:Y15"/>
    <mergeCell ref="M14:M15"/>
    <mergeCell ref="N14:N15"/>
    <mergeCell ref="O14:O15"/>
    <mergeCell ref="P14:P15"/>
    <mergeCell ref="Q14:Q15"/>
    <mergeCell ref="R14:R15"/>
    <mergeCell ref="AF12:AF13"/>
    <mergeCell ref="AH12:AH13"/>
    <mergeCell ref="AI12:AI13"/>
    <mergeCell ref="AL13:AS13"/>
    <mergeCell ref="A14:A15"/>
    <mergeCell ref="B14:B15"/>
    <mergeCell ref="C14:C15"/>
    <mergeCell ref="D14:D15"/>
    <mergeCell ref="E14:E15"/>
    <mergeCell ref="L14:L15"/>
    <mergeCell ref="W12:W13"/>
    <mergeCell ref="X12:X13"/>
    <mergeCell ref="Y12:Y13"/>
    <mergeCell ref="Z12:Z13"/>
    <mergeCell ref="AA12:AA13"/>
    <mergeCell ref="AB12:AB13"/>
    <mergeCell ref="P12:P13"/>
    <mergeCell ref="Q12:Q13"/>
    <mergeCell ref="R12:R13"/>
    <mergeCell ref="S12:S13"/>
    <mergeCell ref="A10:A11"/>
    <mergeCell ref="B10:B11"/>
    <mergeCell ref="C10:C11"/>
    <mergeCell ref="D10:D11"/>
    <mergeCell ref="E10:E11"/>
    <mergeCell ref="L10:L11"/>
    <mergeCell ref="T12:T13"/>
    <mergeCell ref="V12:V13"/>
    <mergeCell ref="AL11:AS11"/>
    <mergeCell ref="A12:A13"/>
    <mergeCell ref="B12:B13"/>
    <mergeCell ref="C12:C13"/>
    <mergeCell ref="D12:D13"/>
    <mergeCell ref="E12:E13"/>
    <mergeCell ref="L12:L13"/>
    <mergeCell ref="M12:M13"/>
    <mergeCell ref="N12:N13"/>
    <mergeCell ref="O12:O13"/>
    <mergeCell ref="Z10:Z11"/>
    <mergeCell ref="AA10:AA11"/>
    <mergeCell ref="AB10:AB11"/>
    <mergeCell ref="AF10:AF11"/>
    <mergeCell ref="AH10:AH11"/>
    <mergeCell ref="AI10:AI11"/>
    <mergeCell ref="W10:W11"/>
    <mergeCell ref="X10:X11"/>
    <mergeCell ref="Y10:Y11"/>
    <mergeCell ref="N8:N9"/>
    <mergeCell ref="O8:O9"/>
    <mergeCell ref="P8:P9"/>
    <mergeCell ref="Q8:Q9"/>
    <mergeCell ref="R8:R9"/>
    <mergeCell ref="S8:S9"/>
    <mergeCell ref="M10:M11"/>
    <mergeCell ref="N10:N11"/>
    <mergeCell ref="O10:O11"/>
    <mergeCell ref="P10:P11"/>
    <mergeCell ref="Q10:Q11"/>
    <mergeCell ref="R10:R11"/>
    <mergeCell ref="S10:S11"/>
    <mergeCell ref="T10:T11"/>
    <mergeCell ref="V10:V11"/>
    <mergeCell ref="AQ6:AQ7"/>
    <mergeCell ref="AR6:AR7"/>
    <mergeCell ref="AS6:AS7"/>
    <mergeCell ref="AM6:AM7"/>
    <mergeCell ref="AN6:AN7"/>
    <mergeCell ref="AO6:AO7"/>
    <mergeCell ref="AP6:AP7"/>
    <mergeCell ref="Q6:Q7"/>
    <mergeCell ref="R6:R7"/>
    <mergeCell ref="S6:S7"/>
    <mergeCell ref="AI6:AI7"/>
    <mergeCell ref="AL6:AL7"/>
    <mergeCell ref="AC6:AC7"/>
    <mergeCell ref="AD6:AD7"/>
    <mergeCell ref="AE6:AE7"/>
    <mergeCell ref="AF6:AF7"/>
    <mergeCell ref="AG6:AG7"/>
    <mergeCell ref="AH6:AH7"/>
    <mergeCell ref="T6:T7"/>
    <mergeCell ref="V6:V7"/>
    <mergeCell ref="W6:W7"/>
    <mergeCell ref="Z6:Z7"/>
    <mergeCell ref="AA6:AA7"/>
    <mergeCell ref="AB6:AB7"/>
    <mergeCell ref="AA8:AA9"/>
    <mergeCell ref="AB8:AB9"/>
    <mergeCell ref="AF8:AF9"/>
    <mergeCell ref="AH8:AH9"/>
    <mergeCell ref="AI8:AI9"/>
    <mergeCell ref="AL9:AS9"/>
    <mergeCell ref="T8:T9"/>
    <mergeCell ref="V8:V9"/>
    <mergeCell ref="A8:A9"/>
    <mergeCell ref="B8:B9"/>
    <mergeCell ref="C8:C9"/>
    <mergeCell ref="D8:D9"/>
    <mergeCell ref="E8:E9"/>
    <mergeCell ref="L8:L9"/>
    <mergeCell ref="M8:M9"/>
    <mergeCell ref="W8:W9"/>
    <mergeCell ref="X8:X9"/>
    <mergeCell ref="Y8:Y9"/>
    <mergeCell ref="Z8:Z9"/>
    <mergeCell ref="H8:H9"/>
    <mergeCell ref="G8:G9"/>
    <mergeCell ref="F8:F9"/>
    <mergeCell ref="K8:K9"/>
    <mergeCell ref="J8:J9"/>
    <mergeCell ref="N6:N7"/>
    <mergeCell ref="O6:O7"/>
    <mergeCell ref="P6:P7"/>
    <mergeCell ref="B6:B7"/>
    <mergeCell ref="C6:C7"/>
    <mergeCell ref="D6:D7"/>
    <mergeCell ref="E6:E7"/>
    <mergeCell ref="L6:L7"/>
    <mergeCell ref="M6:M7"/>
    <mergeCell ref="F6:K7"/>
    <mergeCell ref="AK3:AS3"/>
    <mergeCell ref="A4:AS4"/>
    <mergeCell ref="A5:N5"/>
    <mergeCell ref="O5:U5"/>
    <mergeCell ref="V5:AG5"/>
    <mergeCell ref="AH5:AK5"/>
    <mergeCell ref="AL5:AS5"/>
    <mergeCell ref="A3:C3"/>
    <mergeCell ref="D3:Q3"/>
    <mergeCell ref="R3:T3"/>
    <mergeCell ref="U3:V3"/>
    <mergeCell ref="W3:X3"/>
    <mergeCell ref="Z3:AA3"/>
    <mergeCell ref="AC3:AD3"/>
    <mergeCell ref="AE3:AF3"/>
    <mergeCell ref="AH3:AJ3"/>
    <mergeCell ref="A1:AS1"/>
    <mergeCell ref="A2:C2"/>
    <mergeCell ref="D2:Q2"/>
    <mergeCell ref="R2:T2"/>
    <mergeCell ref="U2:V2"/>
    <mergeCell ref="W2:X2"/>
    <mergeCell ref="Z2:AA2"/>
    <mergeCell ref="AC2:AD2"/>
    <mergeCell ref="AE2:AF2"/>
    <mergeCell ref="AH2:AJ2"/>
    <mergeCell ref="AK2:AS2"/>
    <mergeCell ref="F16:F17"/>
    <mergeCell ref="K12:K13"/>
    <mergeCell ref="H12:H13"/>
    <mergeCell ref="G12:G13"/>
    <mergeCell ref="F12:F13"/>
    <mergeCell ref="I16:I17"/>
    <mergeCell ref="K10:K11"/>
    <mergeCell ref="J10:J11"/>
    <mergeCell ref="H10:H11"/>
    <mergeCell ref="G10:G11"/>
    <mergeCell ref="F10:F11"/>
    <mergeCell ref="J12:J13"/>
    <mergeCell ref="K14:K15"/>
    <mergeCell ref="J14:J15"/>
    <mergeCell ref="H14:H15"/>
    <mergeCell ref="G14:G15"/>
    <mergeCell ref="F14:F15"/>
    <mergeCell ref="I8:I9"/>
    <mergeCell ref="I10:I11"/>
    <mergeCell ref="I12:I13"/>
    <mergeCell ref="I14:I15"/>
    <mergeCell ref="K26:K27"/>
    <mergeCell ref="J26:J27"/>
    <mergeCell ref="H26:H27"/>
    <mergeCell ref="G26:G27"/>
    <mergeCell ref="H18:H19"/>
    <mergeCell ref="H16:H17"/>
    <mergeCell ref="G16:G17"/>
    <mergeCell ref="K24:K25"/>
    <mergeCell ref="J24:J25"/>
    <mergeCell ref="H24:H25"/>
    <mergeCell ref="G24:G25"/>
    <mergeCell ref="K20:K21"/>
    <mergeCell ref="J20:J21"/>
    <mergeCell ref="H20:H21"/>
    <mergeCell ref="G20:G21"/>
    <mergeCell ref="K22:K23"/>
    <mergeCell ref="J22:J23"/>
    <mergeCell ref="H22:H23"/>
    <mergeCell ref="G22:G23"/>
    <mergeCell ref="J28:J29"/>
    <mergeCell ref="K28:K29"/>
    <mergeCell ref="F30:F31"/>
    <mergeCell ref="G30:G31"/>
    <mergeCell ref="H30:H31"/>
    <mergeCell ref="J30:J31"/>
    <mergeCell ref="K30:K31"/>
    <mergeCell ref="I28:I29"/>
    <mergeCell ref="I30:I31"/>
    <mergeCell ref="F22:F23"/>
    <mergeCell ref="I18:I19"/>
    <mergeCell ref="I20:I21"/>
    <mergeCell ref="I22:I23"/>
    <mergeCell ref="I24:I25"/>
    <mergeCell ref="I26:I27"/>
    <mergeCell ref="F28:F29"/>
    <mergeCell ref="G28:G29"/>
    <mergeCell ref="H28:H29"/>
    <mergeCell ref="F26:F27"/>
    <mergeCell ref="F20:F21"/>
    <mergeCell ref="F24:F25"/>
    <mergeCell ref="A40:G44"/>
    <mergeCell ref="A39:G39"/>
    <mergeCell ref="J34:J35"/>
    <mergeCell ref="K34:K35"/>
    <mergeCell ref="I34:I35"/>
    <mergeCell ref="I36:I37"/>
    <mergeCell ref="F34:F35"/>
    <mergeCell ref="G34:G35"/>
    <mergeCell ref="H34:H35"/>
    <mergeCell ref="A36:A37"/>
    <mergeCell ref="B36:B37"/>
    <mergeCell ref="C36:C37"/>
    <mergeCell ref="D36:D37"/>
    <mergeCell ref="E36:E37"/>
  </mergeCells>
  <printOptions horizontalCentered="1" verticalCentered="1"/>
  <pageMargins left="0.2" right="0.2" top="0.25" bottom="0.25" header="0.3" footer="0.3"/>
  <pageSetup paperSize="5"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AO398"/>
  <sheetViews>
    <sheetView topLeftCell="A49" zoomScale="85" zoomScaleNormal="85" workbookViewId="0">
      <selection activeCell="A78" sqref="A78"/>
    </sheetView>
  </sheetViews>
  <sheetFormatPr defaultRowHeight="15.75" customHeight="1"/>
  <cols>
    <col min="1" max="1" width="15.5703125" style="307" bestFit="1" customWidth="1"/>
    <col min="2" max="11" width="9.28515625" style="307" customWidth="1"/>
    <col min="12" max="12" width="13.7109375" style="308" bestFit="1" customWidth="1"/>
    <col min="13" max="13" width="9.28515625" style="308" customWidth="1"/>
    <col min="14" max="18" width="9.28515625" style="308" hidden="1" customWidth="1"/>
    <col min="19" max="19" width="9.28515625" style="308" customWidth="1"/>
    <col min="20" max="29" width="9.28515625" style="244" hidden="1" customWidth="1"/>
    <col min="30" max="36" width="9.28515625" style="244" customWidth="1"/>
    <col min="37" max="42" width="9.28515625" customWidth="1"/>
  </cols>
  <sheetData>
    <row r="1" spans="1:41" ht="16.5" thickTop="1" thickBot="1">
      <c r="A1" s="444"/>
      <c r="B1" s="445"/>
      <c r="C1" s="445"/>
      <c r="D1" s="445"/>
      <c r="E1" s="446"/>
      <c r="F1" s="250"/>
      <c r="G1" s="251" t="s">
        <v>360</v>
      </c>
      <c r="H1" s="252"/>
      <c r="I1" s="253"/>
      <c r="J1" s="251" t="s">
        <v>363</v>
      </c>
      <c r="K1" s="252"/>
      <c r="L1" s="268" t="s">
        <v>167</v>
      </c>
      <c r="M1" s="269">
        <v>-235.91</v>
      </c>
      <c r="N1" s="245"/>
      <c r="O1" s="245"/>
      <c r="P1" s="245"/>
      <c r="Q1" s="245"/>
      <c r="R1" s="245"/>
      <c r="S1" s="270" t="s">
        <v>184</v>
      </c>
      <c r="T1" s="270" t="s">
        <v>184</v>
      </c>
      <c r="U1" s="270" t="s">
        <v>184</v>
      </c>
      <c r="V1" s="270" t="s">
        <v>184</v>
      </c>
      <c r="W1" s="245"/>
      <c r="X1" s="245"/>
      <c r="Y1" s="245"/>
      <c r="Z1" s="245"/>
      <c r="AA1" s="270" t="s">
        <v>188</v>
      </c>
      <c r="AB1" s="270" t="s">
        <v>189</v>
      </c>
      <c r="AC1" s="270" t="s">
        <v>188</v>
      </c>
      <c r="AE1" s="453" t="s">
        <v>368</v>
      </c>
      <c r="AF1" s="454"/>
      <c r="AG1" s="454"/>
      <c r="AH1" s="454"/>
      <c r="AI1" s="455"/>
    </row>
    <row r="2" spans="1:41" thickTop="1">
      <c r="A2" s="447"/>
      <c r="B2" s="448"/>
      <c r="C2" s="448"/>
      <c r="D2" s="448"/>
      <c r="E2" s="449"/>
      <c r="F2" s="250"/>
      <c r="G2" s="254" t="s">
        <v>168</v>
      </c>
      <c r="H2" s="255"/>
      <c r="I2" s="256"/>
      <c r="J2" s="254" t="s">
        <v>169</v>
      </c>
      <c r="K2" s="255"/>
      <c r="L2" s="271" t="s">
        <v>170</v>
      </c>
      <c r="M2" s="272">
        <v>-280.79000000000002</v>
      </c>
      <c r="N2" s="245"/>
      <c r="O2" s="245"/>
      <c r="P2" s="245"/>
      <c r="Q2" s="245"/>
      <c r="R2" s="245"/>
      <c r="S2" s="273" t="s">
        <v>190</v>
      </c>
      <c r="T2" s="273" t="s">
        <v>190</v>
      </c>
      <c r="U2" s="273" t="s">
        <v>190</v>
      </c>
      <c r="V2" s="273" t="s">
        <v>190</v>
      </c>
      <c r="W2" s="245"/>
      <c r="X2" s="245"/>
      <c r="Y2" s="245"/>
      <c r="Z2" s="245"/>
      <c r="AA2" s="273" t="s">
        <v>189</v>
      </c>
      <c r="AB2" s="273" t="s">
        <v>191</v>
      </c>
      <c r="AC2" s="273" t="s">
        <v>192</v>
      </c>
      <c r="AE2" s="310"/>
      <c r="AF2" s="311" t="s">
        <v>182</v>
      </c>
      <c r="AG2" s="311" t="s">
        <v>183</v>
      </c>
      <c r="AH2" s="311" t="s">
        <v>181</v>
      </c>
      <c r="AI2" s="312" t="s">
        <v>369</v>
      </c>
      <c r="AJ2" s="322" t="s">
        <v>372</v>
      </c>
      <c r="AK2" s="322" t="s">
        <v>371</v>
      </c>
    </row>
    <row r="3" spans="1:41" ht="15">
      <c r="A3" s="447"/>
      <c r="B3" s="448"/>
      <c r="C3" s="448"/>
      <c r="D3" s="448"/>
      <c r="E3" s="449"/>
      <c r="F3" s="250"/>
      <c r="G3" s="254" t="s">
        <v>361</v>
      </c>
      <c r="H3" s="255"/>
      <c r="I3" s="256"/>
      <c r="J3" s="254" t="s">
        <v>171</v>
      </c>
      <c r="K3" s="258">
        <v>266.35000000000002</v>
      </c>
      <c r="L3" s="271" t="s">
        <v>172</v>
      </c>
      <c r="M3" s="272">
        <v>0</v>
      </c>
      <c r="N3" s="245"/>
      <c r="O3" s="245"/>
      <c r="P3" s="245"/>
      <c r="Q3" s="245"/>
      <c r="R3" s="245"/>
      <c r="S3" s="273" t="s">
        <v>193</v>
      </c>
      <c r="T3" s="273" t="s">
        <v>193</v>
      </c>
      <c r="U3" s="273" t="s">
        <v>193</v>
      </c>
      <c r="V3" s="273" t="s">
        <v>193</v>
      </c>
      <c r="W3" s="245"/>
      <c r="X3" s="245"/>
      <c r="Y3" s="245"/>
      <c r="Z3" s="245"/>
      <c r="AA3" s="273"/>
      <c r="AB3" s="273" t="s">
        <v>194</v>
      </c>
      <c r="AC3" s="273" t="s">
        <v>195</v>
      </c>
      <c r="AE3" s="325" t="s">
        <v>373</v>
      </c>
      <c r="AF3" s="313"/>
      <c r="AG3" s="314"/>
      <c r="AH3" s="314"/>
      <c r="AI3" s="315"/>
      <c r="AJ3" s="323">
        <f>AF3-30</f>
        <v>-30</v>
      </c>
      <c r="AK3" s="323">
        <f>AF3+30</f>
        <v>30</v>
      </c>
    </row>
    <row r="4" spans="1:41" ht="15">
      <c r="A4" s="447"/>
      <c r="B4" s="448"/>
      <c r="C4" s="448"/>
      <c r="D4" s="448"/>
      <c r="E4" s="449"/>
      <c r="F4" s="250"/>
      <c r="G4" s="254" t="s">
        <v>173</v>
      </c>
      <c r="H4" s="255"/>
      <c r="I4" s="256"/>
      <c r="J4" s="254" t="s">
        <v>174</v>
      </c>
      <c r="K4" s="266"/>
      <c r="L4" s="271" t="s">
        <v>175</v>
      </c>
      <c r="M4" s="274">
        <v>0</v>
      </c>
      <c r="N4" s="245"/>
      <c r="O4" s="245"/>
      <c r="P4" s="245"/>
      <c r="Q4" s="245"/>
      <c r="R4" s="245"/>
      <c r="S4" s="273" t="s">
        <v>196</v>
      </c>
      <c r="T4" s="273" t="s">
        <v>196</v>
      </c>
      <c r="U4" s="273" t="s">
        <v>196</v>
      </c>
      <c r="V4" s="273" t="s">
        <v>196</v>
      </c>
      <c r="W4" s="245"/>
      <c r="X4" s="245"/>
      <c r="Y4" s="245"/>
      <c r="Z4" s="245"/>
      <c r="AA4" s="273"/>
      <c r="AB4" s="273" t="s">
        <v>188</v>
      </c>
      <c r="AC4" s="273" t="s">
        <v>197</v>
      </c>
      <c r="AE4" s="325" t="s">
        <v>376</v>
      </c>
      <c r="AF4" s="313"/>
      <c r="AG4" s="314"/>
      <c r="AH4" s="314"/>
      <c r="AI4" s="315"/>
      <c r="AJ4" s="323">
        <f>AF4-30</f>
        <v>-30</v>
      </c>
      <c r="AK4" s="323">
        <f>AF4+30</f>
        <v>30</v>
      </c>
    </row>
    <row r="5" spans="1:41" ht="15">
      <c r="A5" s="447"/>
      <c r="B5" s="448"/>
      <c r="C5" s="448"/>
      <c r="D5" s="448"/>
      <c r="E5" s="449"/>
      <c r="F5" s="250"/>
      <c r="G5" s="254" t="s">
        <v>362</v>
      </c>
      <c r="H5" s="255"/>
      <c r="I5" s="256"/>
      <c r="J5" s="259"/>
      <c r="K5" s="260"/>
      <c r="L5" s="275"/>
      <c r="M5" s="276"/>
      <c r="N5" s="245"/>
      <c r="O5" s="245"/>
      <c r="P5" s="245"/>
      <c r="Q5" s="245"/>
      <c r="R5" s="245"/>
      <c r="S5" s="273" t="s">
        <v>198</v>
      </c>
      <c r="T5" s="273" t="s">
        <v>198</v>
      </c>
      <c r="U5" s="273" t="s">
        <v>198</v>
      </c>
      <c r="V5" s="273" t="s">
        <v>198</v>
      </c>
      <c r="W5" s="245"/>
      <c r="X5" s="245"/>
      <c r="Y5" s="245"/>
      <c r="Z5" s="245"/>
      <c r="AA5" s="273"/>
      <c r="AB5" s="273" t="s">
        <v>199</v>
      </c>
      <c r="AC5" s="273" t="s">
        <v>200</v>
      </c>
      <c r="AE5" s="325" t="s">
        <v>377</v>
      </c>
      <c r="AF5" s="313"/>
      <c r="AG5" s="314"/>
      <c r="AH5" s="314"/>
      <c r="AI5" s="315"/>
      <c r="AJ5" s="323">
        <f>AF5-30</f>
        <v>-30</v>
      </c>
      <c r="AK5" s="323">
        <f>AF5+30</f>
        <v>30</v>
      </c>
    </row>
    <row r="6" spans="1:41" thickBot="1">
      <c r="A6" s="447"/>
      <c r="B6" s="448"/>
      <c r="C6" s="448"/>
      <c r="D6" s="448"/>
      <c r="E6" s="449"/>
      <c r="F6" s="250"/>
      <c r="G6" s="254" t="s">
        <v>176</v>
      </c>
      <c r="H6" s="255"/>
      <c r="I6" s="256"/>
      <c r="J6" s="257"/>
      <c r="K6" s="260"/>
      <c r="L6" s="275"/>
      <c r="M6" s="276"/>
      <c r="N6" s="245"/>
      <c r="O6" s="245"/>
      <c r="P6" s="245"/>
      <c r="Q6" s="245"/>
      <c r="R6" s="245"/>
      <c r="S6" s="273"/>
      <c r="T6" s="273"/>
      <c r="U6" s="273"/>
      <c r="V6" s="273"/>
      <c r="W6" s="245"/>
      <c r="X6" s="245"/>
      <c r="Y6" s="245"/>
      <c r="Z6" s="245"/>
      <c r="AA6" s="273"/>
      <c r="AB6" s="273"/>
      <c r="AC6" s="273"/>
      <c r="AE6" s="325" t="s">
        <v>374</v>
      </c>
      <c r="AF6" s="313"/>
      <c r="AG6" s="316"/>
      <c r="AH6" s="314"/>
      <c r="AI6" s="315"/>
      <c r="AJ6" s="323">
        <f>AF6-30</f>
        <v>-30</v>
      </c>
      <c r="AK6" s="323">
        <f>AF6+30</f>
        <v>30</v>
      </c>
    </row>
    <row r="7" spans="1:41" thickBot="1">
      <c r="A7" s="267" t="str">
        <f>'Day 1'!Y5</f>
        <v>DT Martinez 2-5-6</v>
      </c>
      <c r="B7" s="450" t="str">
        <f>'Day 1'!AM3</f>
        <v>Wattenberg</v>
      </c>
      <c r="C7" s="450"/>
      <c r="D7" s="450" t="str">
        <f>'Day 1'!AM7</f>
        <v>Savanna 802</v>
      </c>
      <c r="E7" s="451"/>
      <c r="F7" s="261"/>
      <c r="G7" s="250"/>
      <c r="H7" s="262"/>
      <c r="I7" s="452" t="s">
        <v>177</v>
      </c>
      <c r="J7" s="452"/>
      <c r="K7" s="263"/>
      <c r="L7" s="264"/>
      <c r="M7" s="265"/>
      <c r="N7" s="245"/>
      <c r="O7" s="245"/>
      <c r="P7" s="245"/>
      <c r="Q7" s="245"/>
      <c r="R7" s="245"/>
      <c r="S7" s="273"/>
      <c r="T7" s="273"/>
      <c r="U7" s="273"/>
      <c r="V7" s="273"/>
      <c r="W7" s="245"/>
      <c r="X7" s="245"/>
      <c r="Y7" s="245"/>
      <c r="Z7" s="245"/>
      <c r="AA7" s="273"/>
      <c r="AB7" s="273" t="s">
        <v>181</v>
      </c>
      <c r="AC7" s="273"/>
      <c r="AE7" s="326" t="s">
        <v>281</v>
      </c>
      <c r="AF7" s="317"/>
      <c r="AG7" s="318"/>
      <c r="AH7" s="319"/>
      <c r="AI7" s="320"/>
      <c r="AJ7" s="323">
        <f>AF7-30</f>
        <v>-30</v>
      </c>
      <c r="AK7" s="323">
        <f>AF7+30</f>
        <v>30</v>
      </c>
    </row>
    <row r="8" spans="1:41" thickBot="1">
      <c r="A8" s="235" t="s">
        <v>0</v>
      </c>
      <c r="B8" s="236" t="s">
        <v>178</v>
      </c>
      <c r="C8" s="236" t="s">
        <v>12</v>
      </c>
      <c r="D8" s="237" t="s">
        <v>364</v>
      </c>
      <c r="E8" s="237" t="s">
        <v>365</v>
      </c>
      <c r="F8" s="236" t="s">
        <v>179</v>
      </c>
      <c r="G8" s="236" t="s">
        <v>180</v>
      </c>
      <c r="H8" s="237" t="s">
        <v>181</v>
      </c>
      <c r="I8" s="237" t="s">
        <v>182</v>
      </c>
      <c r="J8" s="237" t="s">
        <v>183</v>
      </c>
      <c r="K8" s="237" t="s">
        <v>87</v>
      </c>
      <c r="L8" s="237" t="s">
        <v>366</v>
      </c>
      <c r="M8" s="238" t="s">
        <v>367</v>
      </c>
      <c r="N8" s="289" t="s">
        <v>185</v>
      </c>
      <c r="O8" s="290" t="s">
        <v>186</v>
      </c>
      <c r="P8" s="290" t="s">
        <v>187</v>
      </c>
      <c r="Q8" s="290"/>
      <c r="R8" s="291"/>
      <c r="S8" s="236" t="s">
        <v>205</v>
      </c>
      <c r="T8" s="277" t="s">
        <v>206</v>
      </c>
      <c r="U8" s="277" t="s">
        <v>207</v>
      </c>
      <c r="V8" s="277" t="s">
        <v>208</v>
      </c>
      <c r="W8" s="278" t="s">
        <v>201</v>
      </c>
      <c r="X8" s="278" t="s">
        <v>202</v>
      </c>
      <c r="Y8" s="278" t="s">
        <v>203</v>
      </c>
      <c r="Z8" s="277" t="s">
        <v>204</v>
      </c>
      <c r="AA8" s="277" t="s">
        <v>209</v>
      </c>
      <c r="AB8" s="277" t="s">
        <v>209</v>
      </c>
      <c r="AC8" s="277" t="s">
        <v>210</v>
      </c>
      <c r="AF8" s="246"/>
      <c r="AJ8" s="324"/>
      <c r="AK8" s="324"/>
    </row>
    <row r="9" spans="1:41" ht="15">
      <c r="A9" s="239"/>
      <c r="B9" s="240"/>
      <c r="C9" s="241"/>
      <c r="D9" s="242"/>
      <c r="E9" s="242"/>
      <c r="F9" s="240"/>
      <c r="G9" s="240"/>
      <c r="H9" s="242"/>
      <c r="I9" s="242"/>
      <c r="J9" s="242"/>
      <c r="K9" s="242"/>
      <c r="L9" s="242"/>
      <c r="M9" s="243"/>
      <c r="N9" s="279"/>
      <c r="O9" s="279"/>
      <c r="P9" s="279"/>
      <c r="Q9" s="280"/>
      <c r="R9" s="280"/>
      <c r="S9" s="240"/>
      <c r="T9" s="281"/>
      <c r="U9" s="281"/>
      <c r="V9" s="281"/>
      <c r="W9" s="282"/>
      <c r="X9" s="282"/>
      <c r="Y9" s="283"/>
      <c r="Z9" s="281"/>
      <c r="AA9" s="281"/>
      <c r="AB9" s="281"/>
      <c r="AC9" s="281"/>
      <c r="AD9" s="245"/>
    </row>
    <row r="10" spans="1:41" ht="15.75" customHeight="1">
      <c r="A10" s="37" t="s">
        <v>310</v>
      </c>
      <c r="B10" s="247">
        <v>1</v>
      </c>
      <c r="C10" s="362">
        <v>0</v>
      </c>
      <c r="D10" s="364">
        <v>0</v>
      </c>
      <c r="E10" s="364">
        <v>0</v>
      </c>
      <c r="F10" s="298">
        <v>0</v>
      </c>
      <c r="G10" s="299">
        <v>0</v>
      </c>
      <c r="H10" s="300">
        <v>0</v>
      </c>
      <c r="I10" s="309">
        <v>0</v>
      </c>
      <c r="J10" s="309">
        <v>0</v>
      </c>
      <c r="K10" s="249">
        <v>0</v>
      </c>
      <c r="L10" s="249">
        <v>0</v>
      </c>
      <c r="M10" s="249">
        <v>0</v>
      </c>
      <c r="N10" s="301"/>
      <c r="O10" s="301"/>
      <c r="P10" s="301"/>
      <c r="Q10" s="302">
        <v>0</v>
      </c>
      <c r="R10" s="302" t="e">
        <v>#DIV/0!</v>
      </c>
      <c r="S10" s="249">
        <f t="shared" ref="S10:S73" si="0">IF(OR(C10=0,$H$1=0),0,(100/(((($H$1-G10)/((SIN(($H$2)*PI()/180))-(SIN((D10)*PI()/180)))*2)*3.1417)/360)))</f>
        <v>0</v>
      </c>
      <c r="T10" s="249">
        <f t="shared" ref="T10:T73" si="1">IF(OR(C10=0,$H$3=0),0,(100/(((($H$3-G10)/((SIN(($H$4)*PI()/180))-(SIN((D10)*PI()/180)))*2)*3.1417)/360)))</f>
        <v>0</v>
      </c>
      <c r="U10" s="249">
        <f t="shared" ref="U10:U73" si="2">IF(OR(C10=0,$H$5=0),0,(100/(((($H$5-G10)/((SIN(($H$7)*PI()/180))-(SIN((D10)*PI()/180)))*2)*3.1417)/360)))</f>
        <v>0</v>
      </c>
      <c r="V10" s="249">
        <f t="shared" ref="V10:V73" si="3">IF(OR(C10=0,$K$1=0),0,(100/(((($K$1-G10)/((SIN(($K$2)*PI()/180))-(SIN((D10)*PI()/180)))*2)*3.1417)/360)))</f>
        <v>0</v>
      </c>
      <c r="W10" s="285" t="str">
        <f>IF(AND(E10&gt;=0,E10&lt;=90),"N",IF(AND(E10&gt;90,E10&lt;=180),"S",IF(AND(E10&gt;180,E10&lt;=270),"S",IF(AND(E10&gt;270,E10&lt;=359.99),"N",IF(E10&gt;360,"ERR",IF(E10=360,"N",IF(E10&lt;0,"ERR")))))))</f>
        <v>N</v>
      </c>
      <c r="X10" s="286">
        <f>IF(AND(E10&gt;=0,E10&lt;=90),E10,IF(AND(E10&gt;90,E10&lt;=180),(180-E10),IF(AND(E10&gt;180,E10&lt;=270),(E10-180),IF(AND(E10&gt;270,E10&lt;=359.99),(360-E10),IF(E10&gt;360,"ERR",IF(E10=360,(E10-360),IF(E10&lt;0,"ERR")))))))</f>
        <v>0</v>
      </c>
      <c r="Y10" s="287" t="str">
        <f>IF(AND(E10&gt;=0,E10&lt;=90),"E",IF(AND(E10&gt;90,E10&lt;=180),"E",IF(AND(E10&gt;180,E10&lt;=270),"W",IF(AND(E10&gt;270,E10&lt;=359.99),"W",IF(E10&gt;360,"ERR",IF(E10=360,"E",IF(E10&lt;0,"ERR")))))))</f>
        <v>E</v>
      </c>
      <c r="Z10" s="288"/>
      <c r="AA10" s="248">
        <f t="shared" ref="AA10:AA73" si="4">IF(C10=0,0,IF(ATAN2(I10,J10)*180/PI()&lt;0,360+ATAN2(I10,J10)*180/PI(),ATAN2(I10,J10)*180/PI()))</f>
        <v>0</v>
      </c>
      <c r="AB10" s="248">
        <f t="shared" ref="AB10:AB73" si="5">IF(C10=0,0,AA10-$K$3)</f>
        <v>0</v>
      </c>
      <c r="AC10" s="248">
        <f t="shared" ref="AC10:AC73" si="6">SQRT((I10*I10)+(J10*J10))</f>
        <v>0</v>
      </c>
      <c r="AD10" s="245"/>
    </row>
    <row r="11" spans="1:41" ht="15.75" customHeight="1">
      <c r="A11" s="37">
        <v>42085</v>
      </c>
      <c r="B11" s="247">
        <v>2</v>
      </c>
      <c r="C11" s="363">
        <v>15</v>
      </c>
      <c r="D11" s="365">
        <v>0</v>
      </c>
      <c r="E11" s="365">
        <v>225</v>
      </c>
      <c r="F11" s="303">
        <f>C11-C10</f>
        <v>15</v>
      </c>
      <c r="G11" s="249">
        <f>ROUND(IF(F11&lt;=0,0,(F11/2)*(COS(D11*PI()/180)+COS(D10*PI()/180))*O11+G10),2)</f>
        <v>15</v>
      </c>
      <c r="H11" s="300">
        <f t="shared" ref="H11:H74" si="7">ROUND(+IF(I11=0,0,COS((R11-$K$3)*PI()/180)*Q11),2)</f>
        <v>0</v>
      </c>
      <c r="I11" s="309">
        <f>ROUND(IF(G11&lt;=0,0,(F11/2)*((SIN(D11*PI()/180)*COS(E11*PI()/180))+(SIN(D10*PI()/180)*COS(E10*PI()/180)))*O11+I10),2)</f>
        <v>0</v>
      </c>
      <c r="J11" s="309">
        <f>ROUND(+IF(G11&lt;=0,0,((F11/2)*((SIN(D11*PI()/180)*SIN(E11*PI()/180))+(SIN(D10*PI()/180)*SIN(E10*PI()/180))*O11)+J10)),2)</f>
        <v>0</v>
      </c>
      <c r="K11" s="249">
        <f>+IF(C11&lt;=0,0,(N11/F11)*100)</f>
        <v>0</v>
      </c>
      <c r="L11" s="249">
        <f>IF(D11=0,0,((D11-D10)/F11)*100)</f>
        <v>0</v>
      </c>
      <c r="M11" s="249">
        <f>IF(E11=0,0,((E11-E10)/F11)*100)</f>
        <v>1500</v>
      </c>
      <c r="N11" s="304">
        <f>ACOS(COS((D11-D10)*PI()/180)-(SIN(D11*PI()/180))*(SIN(D10*PI()/180))*(1-COS((E11-E10)*PI()/180)))*(180/PI())</f>
        <v>0</v>
      </c>
      <c r="O11" s="302">
        <f>+IF(F11&lt;=0,0,IF(N11&lt;10^-9,1,P11))</f>
        <v>1</v>
      </c>
      <c r="P11" s="302" t="e">
        <f>IF(F11&lt;=0,0,(2/N11)*(180/PI())*TAN((N11/2)*(PI()/180)))</f>
        <v>#DIV/0!</v>
      </c>
      <c r="Q11" s="302">
        <f>+SQRT(I11^2+J11^2)</f>
        <v>0</v>
      </c>
      <c r="R11" s="302" t="e">
        <f>ATAN2(I11,J11)*180/PI()</f>
        <v>#DIV/0!</v>
      </c>
      <c r="S11" s="249">
        <f t="shared" si="0"/>
        <v>0</v>
      </c>
      <c r="T11" s="249">
        <f t="shared" si="1"/>
        <v>0</v>
      </c>
      <c r="U11" s="249">
        <f t="shared" si="2"/>
        <v>0</v>
      </c>
      <c r="V11" s="249">
        <f t="shared" si="3"/>
        <v>0</v>
      </c>
      <c r="W11" s="285" t="str">
        <f t="shared" ref="W11:W74" si="8">IF(AND(E11&gt;=0,E11&lt;=90),"N",IF(AND(E11&gt;90,E11&lt;=180),"S",IF(AND(E11&gt;180,E11&lt;=270),"S",IF(AND(E11&gt;270,E11&lt;=359.99),"N",IF(E11&gt;360,"ERR",IF(E11=360,"N",IF(E11&lt;0,"ERR")))))))</f>
        <v>S</v>
      </c>
      <c r="X11" s="286">
        <f t="shared" ref="X11:X74" si="9">IF(AND(E11&gt;=0,E11&lt;=90),E11,IF(AND(E11&gt;90,E11&lt;=180),(180-E11),IF(AND(E11&gt;180,E11&lt;=270),(E11-180),IF(AND(E11&gt;270,E11&lt;=359.99),(360-E11),IF(E11&gt;360,"ERR",IF(E11=360,(E11-360),IF(E11&lt;0,"ERR")))))))</f>
        <v>45</v>
      </c>
      <c r="Y11" s="287" t="str">
        <f t="shared" ref="Y11:Y74" si="10">IF(AND(E11&gt;=0,E11&lt;=90),"E",IF(AND(E11&gt;90,E11&lt;=180),"E",IF(AND(E11&gt;180,E11&lt;=270),"W",IF(AND(E11&gt;270,E11&lt;=359.99),"W",IF(E11&gt;360,"ERR",IF(E11=360,"E",IF(E11&lt;0,"ERR")))))))</f>
        <v>W</v>
      </c>
      <c r="Z11" s="288">
        <f>IF(C11=0,0,Z10)</f>
        <v>0</v>
      </c>
      <c r="AA11" s="248" t="e">
        <f t="shared" si="4"/>
        <v>#DIV/0!</v>
      </c>
      <c r="AB11" s="248" t="e">
        <f t="shared" si="5"/>
        <v>#DIV/0!</v>
      </c>
      <c r="AC11" s="248">
        <f t="shared" si="6"/>
        <v>0</v>
      </c>
      <c r="AD11" s="245"/>
    </row>
    <row r="12" spans="1:41" ht="15.75" customHeight="1" thickBot="1">
      <c r="A12" s="37">
        <v>42085</v>
      </c>
      <c r="B12" s="247">
        <v>3</v>
      </c>
      <c r="C12" s="362">
        <v>472</v>
      </c>
      <c r="D12" s="364">
        <v>0.98</v>
      </c>
      <c r="E12" s="364">
        <v>282.02</v>
      </c>
      <c r="F12" s="303">
        <f t="shared" ref="F12:F75" si="11">C12-C11</f>
        <v>457</v>
      </c>
      <c r="G12" s="249">
        <f t="shared" ref="G12:G75" si="12">ROUND(IF(F12&lt;=0,0,(F12/2)*(COS(D12*PI()/180)+COS(D11*PI()/180))*O12+G11),2)</f>
        <v>471.98</v>
      </c>
      <c r="H12" s="300">
        <f t="shared" si="7"/>
        <v>3.76</v>
      </c>
      <c r="I12" s="309">
        <f t="shared" ref="I12:I75" si="13">ROUND(IF(G12&lt;=0,0,(F12/2)*((SIN(D12*PI()/180)*COS(E12*PI()/180))+(SIN(D11*PI()/180)*COS(E11*PI()/180)))*O12+I11),2)</f>
        <v>0.81</v>
      </c>
      <c r="J12" s="309">
        <f t="shared" ref="J12:J75" si="14">ROUND(+IF(G12&lt;=0,0,((F12/2)*((SIN(D12*PI()/180)*SIN(E12*PI()/180))+(SIN(D11*PI()/180)*SIN(E11*PI()/180))*O12)+J11)),2)</f>
        <v>-3.82</v>
      </c>
      <c r="K12" s="249">
        <f t="shared" ref="K12:K75" si="15">+IF(C12&lt;=0,0,(N12/F12)*100)</f>
        <v>0.21444201312911179</v>
      </c>
      <c r="L12" s="249">
        <f t="shared" ref="L12:L75" si="16">IF(D12=0,0,((D12-D11)/F12)*100)</f>
        <v>0.21444201312910285</v>
      </c>
      <c r="M12" s="249">
        <f t="shared" ref="M12:M75" si="17">IF(E12=0,0,((E12-E11)/F12)*100)</f>
        <v>12.477024070021878</v>
      </c>
      <c r="N12" s="304">
        <f t="shared" ref="N12:N75" si="18">ACOS(COS((D12-D11)*PI()/180)-(SIN(D12*PI()/180))*(SIN(D11*PI()/180))*(1-COS((E12-E11)*PI()/180)))*(180/PI())</f>
        <v>0.98000000000004084</v>
      </c>
      <c r="O12" s="302">
        <f t="shared" ref="O12:O75" si="19">+IF(F12&lt;=0,0,IF(N12&lt;10^-9,1,P12))</f>
        <v>1.0000243802607527</v>
      </c>
      <c r="P12" s="302">
        <f t="shared" ref="P12:P75" si="20">IF(F12&lt;=0,0,(2/N12)*(180/PI())*TAN((N12/2)*(PI()/180)))</f>
        <v>1.0000243802607527</v>
      </c>
      <c r="Q12" s="302">
        <f t="shared" ref="Q12:Q75" si="21">+SQRT(I12^2+J12^2)</f>
        <v>3.9049327779105236</v>
      </c>
      <c r="R12" s="302">
        <f t="shared" ref="R12:R75" si="22">ATAN2(I12,J12)*180/PI()</f>
        <v>-78.028217041821321</v>
      </c>
      <c r="S12" s="249">
        <f t="shared" si="0"/>
        <v>0</v>
      </c>
      <c r="T12" s="249">
        <f t="shared" si="1"/>
        <v>0</v>
      </c>
      <c r="U12" s="249">
        <f t="shared" si="2"/>
        <v>0</v>
      </c>
      <c r="V12" s="249">
        <f t="shared" si="3"/>
        <v>0</v>
      </c>
      <c r="W12" s="285" t="str">
        <f t="shared" si="8"/>
        <v>N</v>
      </c>
      <c r="X12" s="286">
        <f t="shared" si="9"/>
        <v>77.980000000000018</v>
      </c>
      <c r="Y12" s="287" t="str">
        <f t="shared" si="10"/>
        <v>W</v>
      </c>
      <c r="Z12" s="288">
        <f t="shared" ref="Z12:Z75" si="23">IF(C12=0,0,Z11)</f>
        <v>0</v>
      </c>
      <c r="AA12" s="248">
        <f t="shared" si="4"/>
        <v>281.97178295817866</v>
      </c>
      <c r="AB12" s="248">
        <f t="shared" si="5"/>
        <v>15.621782958178642</v>
      </c>
      <c r="AC12" s="248">
        <f t="shared" si="6"/>
        <v>3.9049327779105236</v>
      </c>
      <c r="AD12" s="245"/>
      <c r="AE12" s="245"/>
      <c r="AF12" s="246"/>
    </row>
    <row r="13" spans="1:41" ht="15.75" customHeight="1" thickBot="1">
      <c r="A13" s="37">
        <v>42085</v>
      </c>
      <c r="B13" s="247">
        <v>4</v>
      </c>
      <c r="C13" s="363">
        <v>567</v>
      </c>
      <c r="D13" s="365">
        <v>1.29</v>
      </c>
      <c r="E13" s="365">
        <v>330.48</v>
      </c>
      <c r="F13" s="303">
        <f t="shared" si="11"/>
        <v>95</v>
      </c>
      <c r="G13" s="249">
        <f t="shared" si="12"/>
        <v>566.96</v>
      </c>
      <c r="H13" s="300">
        <f t="shared" si="7"/>
        <v>5.01</v>
      </c>
      <c r="I13" s="309">
        <f t="shared" si="13"/>
        <v>1.91</v>
      </c>
      <c r="J13" s="309">
        <f t="shared" si="14"/>
        <v>-5.14</v>
      </c>
      <c r="K13" s="249">
        <f t="shared" si="15"/>
        <v>1.0247458653733923</v>
      </c>
      <c r="L13" s="249">
        <f t="shared" si="16"/>
        <v>0.32631578947368428</v>
      </c>
      <c r="M13" s="249">
        <f t="shared" si="17"/>
        <v>51.010526315789519</v>
      </c>
      <c r="N13" s="304">
        <f t="shared" si="18"/>
        <v>0.97350857210472275</v>
      </c>
      <c r="O13" s="302">
        <f t="shared" si="19"/>
        <v>1.0000240583360587</v>
      </c>
      <c r="P13" s="302">
        <f t="shared" si="20"/>
        <v>1.0000240583360587</v>
      </c>
      <c r="Q13" s="302">
        <f t="shared" si="21"/>
        <v>5.4834022285438806</v>
      </c>
      <c r="R13" s="302">
        <f t="shared" si="22"/>
        <v>-69.615168980111306</v>
      </c>
      <c r="S13" s="249">
        <f t="shared" si="0"/>
        <v>0</v>
      </c>
      <c r="T13" s="249">
        <f t="shared" si="1"/>
        <v>0</v>
      </c>
      <c r="U13" s="249">
        <f t="shared" si="2"/>
        <v>0</v>
      </c>
      <c r="V13" s="249">
        <f t="shared" si="3"/>
        <v>0</v>
      </c>
      <c r="W13" s="285" t="str">
        <f t="shared" si="8"/>
        <v>N</v>
      </c>
      <c r="X13" s="286">
        <f t="shared" si="9"/>
        <v>29.519999999999982</v>
      </c>
      <c r="Y13" s="287" t="str">
        <f t="shared" si="10"/>
        <v>W</v>
      </c>
      <c r="Z13" s="288">
        <f t="shared" si="23"/>
        <v>0</v>
      </c>
      <c r="AA13" s="248">
        <f t="shared" si="4"/>
        <v>290.38483101988868</v>
      </c>
      <c r="AB13" s="248">
        <f t="shared" si="5"/>
        <v>24.034831019888657</v>
      </c>
      <c r="AC13" s="248">
        <f t="shared" si="6"/>
        <v>5.4834022285438806</v>
      </c>
      <c r="AD13" s="245"/>
      <c r="AE13" s="438" t="s">
        <v>370</v>
      </c>
      <c r="AF13" s="439"/>
      <c r="AG13" s="439"/>
      <c r="AH13" s="439"/>
      <c r="AI13" s="440"/>
    </row>
    <row r="14" spans="1:41" ht="15.75" customHeight="1" thickBot="1">
      <c r="A14" s="37">
        <v>42085</v>
      </c>
      <c r="B14" s="247">
        <v>5</v>
      </c>
      <c r="C14" s="362">
        <v>751</v>
      </c>
      <c r="D14" s="364">
        <v>1.42</v>
      </c>
      <c r="E14" s="364">
        <v>338.64</v>
      </c>
      <c r="F14" s="303">
        <f t="shared" si="11"/>
        <v>184</v>
      </c>
      <c r="G14" s="249">
        <f t="shared" si="12"/>
        <v>750.91</v>
      </c>
      <c r="H14" s="300">
        <f t="shared" si="7"/>
        <v>6.6</v>
      </c>
      <c r="I14" s="309">
        <f t="shared" si="13"/>
        <v>5.84</v>
      </c>
      <c r="J14" s="309">
        <f t="shared" si="14"/>
        <v>-6.99</v>
      </c>
      <c r="K14" s="249">
        <f t="shared" si="15"/>
        <v>0.12627541902753506</v>
      </c>
      <c r="L14" s="249">
        <f t="shared" si="16"/>
        <v>7.0652173913043417E-2</v>
      </c>
      <c r="M14" s="249">
        <f t="shared" si="17"/>
        <v>4.4347826086956355</v>
      </c>
      <c r="N14" s="304">
        <f t="shared" si="18"/>
        <v>0.2323467710106645</v>
      </c>
      <c r="O14" s="302">
        <f t="shared" si="19"/>
        <v>1.0000013704004294</v>
      </c>
      <c r="P14" s="302">
        <f t="shared" si="20"/>
        <v>1.0000013704004294</v>
      </c>
      <c r="Q14" s="302">
        <f t="shared" si="21"/>
        <v>9.1085509275625167</v>
      </c>
      <c r="R14" s="302">
        <f t="shared" si="22"/>
        <v>-50.121943422703701</v>
      </c>
      <c r="S14" s="249">
        <f t="shared" si="0"/>
        <v>0</v>
      </c>
      <c r="T14" s="249">
        <f t="shared" si="1"/>
        <v>0</v>
      </c>
      <c r="U14" s="249">
        <f t="shared" si="2"/>
        <v>0</v>
      </c>
      <c r="V14" s="249">
        <f t="shared" si="3"/>
        <v>0</v>
      </c>
      <c r="W14" s="285" t="str">
        <f t="shared" si="8"/>
        <v>N</v>
      </c>
      <c r="X14" s="286">
        <f t="shared" si="9"/>
        <v>21.360000000000014</v>
      </c>
      <c r="Y14" s="287" t="str">
        <f t="shared" si="10"/>
        <v>W</v>
      </c>
      <c r="Z14" s="288">
        <f t="shared" si="23"/>
        <v>0</v>
      </c>
      <c r="AA14" s="248">
        <f t="shared" si="4"/>
        <v>309.87805657729632</v>
      </c>
      <c r="AB14" s="248">
        <f t="shared" si="5"/>
        <v>43.528056577296297</v>
      </c>
      <c r="AC14" s="248">
        <f t="shared" si="6"/>
        <v>9.1085509275625167</v>
      </c>
      <c r="AD14" s="245"/>
      <c r="AE14" s="441" t="s">
        <v>375</v>
      </c>
      <c r="AF14" s="442"/>
      <c r="AG14" s="442"/>
      <c r="AH14" s="442"/>
      <c r="AI14" s="443"/>
    </row>
    <row r="15" spans="1:41" ht="15.75" customHeight="1" thickBot="1">
      <c r="A15" s="37">
        <v>42085</v>
      </c>
      <c r="B15" s="247">
        <v>6</v>
      </c>
      <c r="C15" s="363">
        <v>843</v>
      </c>
      <c r="D15" s="365">
        <v>1.43</v>
      </c>
      <c r="E15" s="365">
        <v>273.16000000000003</v>
      </c>
      <c r="F15" s="303">
        <f t="shared" si="11"/>
        <v>92</v>
      </c>
      <c r="G15" s="249">
        <f t="shared" si="12"/>
        <v>842.89</v>
      </c>
      <c r="H15" s="300">
        <f t="shared" si="7"/>
        <v>8.09</v>
      </c>
      <c r="I15" s="309">
        <f t="shared" si="13"/>
        <v>6.96</v>
      </c>
      <c r="J15" s="309">
        <f t="shared" si="14"/>
        <v>-8.5500000000000007</v>
      </c>
      <c r="K15" s="249">
        <f t="shared" si="15"/>
        <v>1.675292820186173</v>
      </c>
      <c r="L15" s="249">
        <f t="shared" si="16"/>
        <v>1.0869565217391314E-2</v>
      </c>
      <c r="M15" s="249">
        <f t="shared" si="17"/>
        <v>-71.173913043478223</v>
      </c>
      <c r="N15" s="304">
        <f t="shared" si="18"/>
        <v>1.541269394571279</v>
      </c>
      <c r="O15" s="302">
        <f t="shared" si="19"/>
        <v>1.0000603062086519</v>
      </c>
      <c r="P15" s="302">
        <f t="shared" si="20"/>
        <v>1.0000603062086519</v>
      </c>
      <c r="Q15" s="302">
        <f t="shared" si="21"/>
        <v>11.024704077661223</v>
      </c>
      <c r="R15" s="302">
        <f t="shared" si="22"/>
        <v>-50.853201522633036</v>
      </c>
      <c r="S15" s="249">
        <f t="shared" si="0"/>
        <v>0</v>
      </c>
      <c r="T15" s="249">
        <f t="shared" si="1"/>
        <v>0</v>
      </c>
      <c r="U15" s="249">
        <f t="shared" si="2"/>
        <v>0</v>
      </c>
      <c r="V15" s="249">
        <f t="shared" si="3"/>
        <v>0</v>
      </c>
      <c r="W15" s="285" t="str">
        <f t="shared" si="8"/>
        <v>N</v>
      </c>
      <c r="X15" s="286">
        <f t="shared" si="9"/>
        <v>86.839999999999975</v>
      </c>
      <c r="Y15" s="287" t="str">
        <f t="shared" si="10"/>
        <v>W</v>
      </c>
      <c r="Z15" s="288">
        <f t="shared" si="23"/>
        <v>0</v>
      </c>
      <c r="AA15" s="248">
        <f t="shared" si="4"/>
        <v>309.14679847736699</v>
      </c>
      <c r="AB15" s="248">
        <f t="shared" si="5"/>
        <v>42.796798477366963</v>
      </c>
      <c r="AC15" s="248">
        <f t="shared" si="6"/>
        <v>11.024704077661223</v>
      </c>
      <c r="AD15" s="245"/>
      <c r="AE15" s="441"/>
      <c r="AF15" s="442"/>
      <c r="AG15" s="442"/>
      <c r="AH15" s="442"/>
      <c r="AI15" s="443"/>
      <c r="AJ15" s="284"/>
      <c r="AK15" s="233"/>
      <c r="AL15" s="233"/>
      <c r="AM15" s="233"/>
      <c r="AN15" s="233"/>
      <c r="AO15" s="233"/>
    </row>
    <row r="16" spans="1:41" ht="15.75" customHeight="1" thickBot="1">
      <c r="A16" s="37">
        <v>42087</v>
      </c>
      <c r="B16" s="247">
        <v>7</v>
      </c>
      <c r="C16">
        <v>936</v>
      </c>
      <c r="D16">
        <v>1.91</v>
      </c>
      <c r="E16">
        <v>250.16</v>
      </c>
      <c r="F16" s="303">
        <f t="shared" si="11"/>
        <v>93</v>
      </c>
      <c r="G16" s="249">
        <f t="shared" si="12"/>
        <v>935.85</v>
      </c>
      <c r="H16" s="300">
        <f t="shared" si="7"/>
        <v>10.73</v>
      </c>
      <c r="I16" s="309">
        <f t="shared" si="13"/>
        <v>6.5</v>
      </c>
      <c r="J16" s="309">
        <f t="shared" si="14"/>
        <v>-11.17</v>
      </c>
      <c r="K16" s="249">
        <f t="shared" si="15"/>
        <v>0.87654826593777846</v>
      </c>
      <c r="L16" s="249">
        <f t="shared" si="16"/>
        <v>0.5161290322580645</v>
      </c>
      <c r="M16" s="249">
        <f t="shared" si="17"/>
        <v>-24.731182795698956</v>
      </c>
      <c r="N16" s="304">
        <f t="shared" si="18"/>
        <v>0.81518988732213393</v>
      </c>
      <c r="O16" s="302">
        <f t="shared" si="19"/>
        <v>1.0000168694082112</v>
      </c>
      <c r="P16" s="302">
        <f t="shared" si="20"/>
        <v>1.0000168694082112</v>
      </c>
      <c r="Q16" s="302">
        <f t="shared" si="21"/>
        <v>12.923579225586076</v>
      </c>
      <c r="R16" s="302">
        <f t="shared" si="22"/>
        <v>-59.804196645335729</v>
      </c>
      <c r="S16" s="249">
        <f t="shared" si="0"/>
        <v>0</v>
      </c>
      <c r="T16" s="249">
        <f t="shared" si="1"/>
        <v>0</v>
      </c>
      <c r="U16" s="249">
        <f t="shared" si="2"/>
        <v>0</v>
      </c>
      <c r="V16" s="249">
        <f t="shared" si="3"/>
        <v>0</v>
      </c>
      <c r="W16" s="285" t="str">
        <f t="shared" si="8"/>
        <v>S</v>
      </c>
      <c r="X16" s="286">
        <f t="shared" si="9"/>
        <v>70.16</v>
      </c>
      <c r="Y16" s="287" t="str">
        <f t="shared" si="10"/>
        <v>W</v>
      </c>
      <c r="Z16" s="288">
        <f t="shared" si="23"/>
        <v>0</v>
      </c>
      <c r="AA16" s="248">
        <f t="shared" si="4"/>
        <v>300.19580335466429</v>
      </c>
      <c r="AB16" s="248">
        <f t="shared" si="5"/>
        <v>33.84580335466427</v>
      </c>
      <c r="AC16" s="248">
        <f t="shared" si="6"/>
        <v>12.923579225586076</v>
      </c>
      <c r="AD16" s="245"/>
      <c r="AE16" s="441"/>
      <c r="AF16" s="442"/>
      <c r="AG16" s="442"/>
      <c r="AH16" s="442"/>
      <c r="AI16" s="443"/>
      <c r="AJ16" s="284"/>
      <c r="AK16" s="234"/>
      <c r="AL16" s="234"/>
      <c r="AM16" s="234"/>
      <c r="AN16" s="234"/>
      <c r="AO16" s="234"/>
    </row>
    <row r="17" spans="1:41" ht="15.75" customHeight="1" thickBot="1">
      <c r="A17" s="37">
        <v>42087</v>
      </c>
      <c r="B17" s="247">
        <v>8</v>
      </c>
      <c r="C17">
        <v>1120</v>
      </c>
      <c r="D17">
        <v>3.63</v>
      </c>
      <c r="E17">
        <v>251.27</v>
      </c>
      <c r="F17" s="303">
        <f t="shared" si="11"/>
        <v>184</v>
      </c>
      <c r="G17" s="249">
        <f t="shared" si="12"/>
        <v>1119.6300000000001</v>
      </c>
      <c r="H17" s="300">
        <f t="shared" si="7"/>
        <v>19.3</v>
      </c>
      <c r="I17" s="309">
        <f t="shared" si="13"/>
        <v>3.59</v>
      </c>
      <c r="J17" s="309">
        <f t="shared" si="14"/>
        <v>-19.57</v>
      </c>
      <c r="K17" s="249">
        <f t="shared" si="15"/>
        <v>0.93519333231801738</v>
      </c>
      <c r="L17" s="249">
        <f t="shared" si="16"/>
        <v>0.93478260869565222</v>
      </c>
      <c r="M17" s="249">
        <f t="shared" si="17"/>
        <v>0.60326086956522473</v>
      </c>
      <c r="N17" s="304">
        <f t="shared" si="18"/>
        <v>1.7207557314651518</v>
      </c>
      <c r="O17" s="302">
        <f t="shared" si="19"/>
        <v>1.0000751711358624</v>
      </c>
      <c r="P17" s="302">
        <f t="shared" si="20"/>
        <v>1.0000751711358624</v>
      </c>
      <c r="Q17" s="302">
        <f t="shared" si="21"/>
        <v>19.89655749118425</v>
      </c>
      <c r="R17" s="302">
        <f t="shared" si="22"/>
        <v>-79.605005155051515</v>
      </c>
      <c r="S17" s="249">
        <f t="shared" si="0"/>
        <v>0</v>
      </c>
      <c r="T17" s="249">
        <f t="shared" si="1"/>
        <v>0</v>
      </c>
      <c r="U17" s="249">
        <f t="shared" si="2"/>
        <v>0</v>
      </c>
      <c r="V17" s="249">
        <f t="shared" si="3"/>
        <v>0</v>
      </c>
      <c r="W17" s="285" t="str">
        <f t="shared" si="8"/>
        <v>S</v>
      </c>
      <c r="X17" s="286">
        <f t="shared" si="9"/>
        <v>71.27000000000001</v>
      </c>
      <c r="Y17" s="287" t="str">
        <f t="shared" si="10"/>
        <v>W</v>
      </c>
      <c r="Z17" s="288">
        <f t="shared" si="23"/>
        <v>0</v>
      </c>
      <c r="AA17" s="248">
        <f t="shared" si="4"/>
        <v>280.39499484494849</v>
      </c>
      <c r="AB17" s="248">
        <f t="shared" si="5"/>
        <v>14.044994844948462</v>
      </c>
      <c r="AC17" s="248">
        <f t="shared" si="6"/>
        <v>19.89655749118425</v>
      </c>
      <c r="AD17" s="245"/>
      <c r="AE17" s="441"/>
      <c r="AF17" s="442"/>
      <c r="AG17" s="442"/>
      <c r="AH17" s="442"/>
      <c r="AI17" s="443"/>
      <c r="AJ17" s="284"/>
      <c r="AK17" s="234"/>
      <c r="AL17" s="234"/>
      <c r="AM17" s="234"/>
      <c r="AN17" s="234"/>
      <c r="AO17" s="234"/>
    </row>
    <row r="18" spans="1:41" ht="15.75" customHeight="1" thickBot="1">
      <c r="A18" s="37">
        <v>42087</v>
      </c>
      <c r="B18" s="247">
        <v>9</v>
      </c>
      <c r="C18">
        <v>1213</v>
      </c>
      <c r="D18">
        <v>6.5</v>
      </c>
      <c r="E18">
        <v>244.61</v>
      </c>
      <c r="F18" s="303">
        <f t="shared" si="11"/>
        <v>93</v>
      </c>
      <c r="G18" s="249">
        <f t="shared" si="12"/>
        <v>1212.26</v>
      </c>
      <c r="H18" s="300">
        <f t="shared" si="7"/>
        <v>27.03</v>
      </c>
      <c r="I18" s="309">
        <f t="shared" si="13"/>
        <v>0.39</v>
      </c>
      <c r="J18" s="309">
        <f t="shared" si="14"/>
        <v>-27.11</v>
      </c>
      <c r="K18" s="249">
        <f t="shared" si="15"/>
        <v>3.1449701260441261</v>
      </c>
      <c r="L18" s="249">
        <f t="shared" si="16"/>
        <v>3.086021505376344</v>
      </c>
      <c r="M18" s="249">
        <f t="shared" si="17"/>
        <v>-7.1612903225806424</v>
      </c>
      <c r="N18" s="304">
        <f t="shared" si="18"/>
        <v>2.9248222172210374</v>
      </c>
      <c r="O18" s="302">
        <f t="shared" si="19"/>
        <v>1.0002172129040532</v>
      </c>
      <c r="P18" s="302">
        <f t="shared" si="20"/>
        <v>1.0002172129040532</v>
      </c>
      <c r="Q18" s="302">
        <f t="shared" si="21"/>
        <v>27.112805092797018</v>
      </c>
      <c r="R18" s="302">
        <f t="shared" si="22"/>
        <v>-89.175809194849748</v>
      </c>
      <c r="S18" s="249">
        <f t="shared" si="0"/>
        <v>0</v>
      </c>
      <c r="T18" s="249">
        <f t="shared" si="1"/>
        <v>0</v>
      </c>
      <c r="U18" s="249">
        <f t="shared" si="2"/>
        <v>0</v>
      </c>
      <c r="V18" s="249">
        <f t="shared" si="3"/>
        <v>0</v>
      </c>
      <c r="W18" s="285" t="str">
        <f t="shared" si="8"/>
        <v>S</v>
      </c>
      <c r="X18" s="286">
        <f t="shared" si="9"/>
        <v>64.610000000000014</v>
      </c>
      <c r="Y18" s="287" t="str">
        <f t="shared" si="10"/>
        <v>W</v>
      </c>
      <c r="Z18" s="288">
        <f t="shared" si="23"/>
        <v>0</v>
      </c>
      <c r="AA18" s="248">
        <f t="shared" si="4"/>
        <v>270.82419080515024</v>
      </c>
      <c r="AB18" s="248">
        <f t="shared" si="5"/>
        <v>4.4741908051502151</v>
      </c>
      <c r="AC18" s="248">
        <f t="shared" si="6"/>
        <v>27.112805092797018</v>
      </c>
      <c r="AD18" s="245"/>
      <c r="AE18" s="441"/>
      <c r="AF18" s="442"/>
      <c r="AG18" s="442"/>
      <c r="AH18" s="442"/>
      <c r="AI18" s="443"/>
      <c r="AJ18" s="284"/>
      <c r="AK18" s="234"/>
      <c r="AL18" s="234"/>
      <c r="AM18" s="234"/>
      <c r="AN18" s="234"/>
      <c r="AO18" s="234"/>
    </row>
    <row r="19" spans="1:41" ht="15.75" customHeight="1" thickBot="1">
      <c r="A19" s="37">
        <v>42087</v>
      </c>
      <c r="B19" s="247">
        <v>10</v>
      </c>
      <c r="C19">
        <v>1305</v>
      </c>
      <c r="D19">
        <v>10.6</v>
      </c>
      <c r="E19">
        <v>236.06</v>
      </c>
      <c r="F19" s="303">
        <f t="shared" si="11"/>
        <v>92</v>
      </c>
      <c r="G19" s="249">
        <f t="shared" si="12"/>
        <v>1303.22</v>
      </c>
      <c r="H19" s="300">
        <f t="shared" si="7"/>
        <v>39.18</v>
      </c>
      <c r="I19" s="309">
        <f t="shared" si="13"/>
        <v>-6.57</v>
      </c>
      <c r="J19" s="309">
        <f t="shared" si="14"/>
        <v>-38.840000000000003</v>
      </c>
      <c r="K19" s="249">
        <f t="shared" si="15"/>
        <v>4.6537496655087631</v>
      </c>
      <c r="L19" s="249">
        <f t="shared" si="16"/>
        <v>4.4565217391304346</v>
      </c>
      <c r="M19" s="249">
        <f t="shared" si="17"/>
        <v>-9.2934782608695787</v>
      </c>
      <c r="N19" s="304">
        <f t="shared" si="18"/>
        <v>4.2814496922680618</v>
      </c>
      <c r="O19" s="302">
        <f t="shared" si="19"/>
        <v>1.0004655836859309</v>
      </c>
      <c r="P19" s="302">
        <f t="shared" si="20"/>
        <v>1.0004655836859309</v>
      </c>
      <c r="Q19" s="302">
        <f t="shared" si="21"/>
        <v>39.391756751889098</v>
      </c>
      <c r="R19" s="302">
        <f t="shared" si="22"/>
        <v>-99.601012109170043</v>
      </c>
      <c r="S19" s="249">
        <f t="shared" si="0"/>
        <v>0</v>
      </c>
      <c r="T19" s="249">
        <f t="shared" si="1"/>
        <v>0</v>
      </c>
      <c r="U19" s="249">
        <f t="shared" si="2"/>
        <v>0</v>
      </c>
      <c r="V19" s="249">
        <f t="shared" si="3"/>
        <v>0</v>
      </c>
      <c r="W19" s="285" t="str">
        <f t="shared" si="8"/>
        <v>S</v>
      </c>
      <c r="X19" s="286">
        <f t="shared" si="9"/>
        <v>56.06</v>
      </c>
      <c r="Y19" s="287" t="str">
        <f t="shared" si="10"/>
        <v>W</v>
      </c>
      <c r="Z19" s="288">
        <f t="shared" si="23"/>
        <v>0</v>
      </c>
      <c r="AA19" s="248">
        <f t="shared" si="4"/>
        <v>260.39898789082997</v>
      </c>
      <c r="AB19" s="248">
        <f t="shared" si="5"/>
        <v>-5.9510121091700512</v>
      </c>
      <c r="AC19" s="248">
        <f t="shared" si="6"/>
        <v>39.391756751889098</v>
      </c>
      <c r="AD19" s="245"/>
      <c r="AE19" s="441"/>
      <c r="AF19" s="442"/>
      <c r="AG19" s="442"/>
      <c r="AH19" s="442"/>
      <c r="AI19" s="443"/>
      <c r="AJ19" s="284"/>
      <c r="AK19" s="234"/>
      <c r="AL19" s="234"/>
      <c r="AM19" s="234"/>
      <c r="AN19" s="234"/>
      <c r="AO19" s="234"/>
    </row>
    <row r="20" spans="1:41" ht="15.75" customHeight="1" thickBot="1">
      <c r="A20" s="37">
        <v>42087</v>
      </c>
      <c r="B20" s="247">
        <v>11</v>
      </c>
      <c r="C20">
        <v>1397</v>
      </c>
      <c r="D20">
        <v>14.92</v>
      </c>
      <c r="E20">
        <v>226.34</v>
      </c>
      <c r="F20" s="303">
        <f t="shared" si="11"/>
        <v>92</v>
      </c>
      <c r="G20" s="249">
        <f t="shared" si="12"/>
        <v>1392.94</v>
      </c>
      <c r="H20" s="300">
        <f t="shared" si="7"/>
        <v>55.56</v>
      </c>
      <c r="I20" s="309">
        <f t="shared" si="13"/>
        <v>-19.48</v>
      </c>
      <c r="J20" s="309">
        <f t="shared" si="14"/>
        <v>-54.43</v>
      </c>
      <c r="K20" s="249">
        <f t="shared" si="15"/>
        <v>5.2276960642278105</v>
      </c>
      <c r="L20" s="249">
        <f t="shared" si="16"/>
        <v>4.6956521739130439</v>
      </c>
      <c r="M20" s="249">
        <f t="shared" si="17"/>
        <v>-10.565217391304346</v>
      </c>
      <c r="N20" s="304">
        <f t="shared" si="18"/>
        <v>4.8094803790895853</v>
      </c>
      <c r="O20" s="302">
        <f t="shared" si="19"/>
        <v>1.0005875920672695</v>
      </c>
      <c r="P20" s="302">
        <f t="shared" si="20"/>
        <v>1.0005875920672695</v>
      </c>
      <c r="Q20" s="302">
        <f t="shared" si="21"/>
        <v>57.810857976681163</v>
      </c>
      <c r="R20" s="302">
        <f t="shared" si="22"/>
        <v>-109.69182479056336</v>
      </c>
      <c r="S20" s="249">
        <f t="shared" si="0"/>
        <v>0</v>
      </c>
      <c r="T20" s="249">
        <f t="shared" si="1"/>
        <v>0</v>
      </c>
      <c r="U20" s="249">
        <f t="shared" si="2"/>
        <v>0</v>
      </c>
      <c r="V20" s="249">
        <f t="shared" si="3"/>
        <v>0</v>
      </c>
      <c r="W20" s="285" t="str">
        <f t="shared" si="8"/>
        <v>S</v>
      </c>
      <c r="X20" s="286">
        <f t="shared" si="9"/>
        <v>46.34</v>
      </c>
      <c r="Y20" s="287" t="str">
        <f t="shared" si="10"/>
        <v>W</v>
      </c>
      <c r="Z20" s="288">
        <f t="shared" si="23"/>
        <v>0</v>
      </c>
      <c r="AA20" s="248">
        <f t="shared" si="4"/>
        <v>250.30817520943663</v>
      </c>
      <c r="AB20" s="248">
        <f t="shared" si="5"/>
        <v>-16.041824790563396</v>
      </c>
      <c r="AC20" s="248">
        <f t="shared" si="6"/>
        <v>57.810857976681163</v>
      </c>
      <c r="AD20" s="245"/>
      <c r="AE20" s="441"/>
      <c r="AF20" s="442"/>
      <c r="AG20" s="442"/>
      <c r="AH20" s="442"/>
      <c r="AI20" s="443"/>
    </row>
    <row r="21" spans="1:41" ht="15.75" customHeight="1" thickBot="1">
      <c r="A21" s="37">
        <v>42087</v>
      </c>
      <c r="B21" s="247">
        <v>12</v>
      </c>
      <c r="C21">
        <v>1489</v>
      </c>
      <c r="D21">
        <v>19.37</v>
      </c>
      <c r="E21">
        <v>218.77</v>
      </c>
      <c r="F21" s="303">
        <f t="shared" si="11"/>
        <v>92</v>
      </c>
      <c r="G21" s="249">
        <f t="shared" si="12"/>
        <v>1480.84</v>
      </c>
      <c r="H21" s="300">
        <f t="shared" si="7"/>
        <v>74.930000000000007</v>
      </c>
      <c r="I21" s="309">
        <f t="shared" si="13"/>
        <v>-39.56</v>
      </c>
      <c r="J21" s="309">
        <f t="shared" si="14"/>
        <v>-72.56</v>
      </c>
      <c r="K21" s="249">
        <f t="shared" si="15"/>
        <v>5.4014659913886627</v>
      </c>
      <c r="L21" s="249">
        <f t="shared" si="16"/>
        <v>4.8369565217391317</v>
      </c>
      <c r="M21" s="249">
        <f t="shared" si="17"/>
        <v>-8.2282608695652097</v>
      </c>
      <c r="N21" s="304">
        <f t="shared" si="18"/>
        <v>4.9693487120775695</v>
      </c>
      <c r="O21" s="302">
        <f t="shared" si="19"/>
        <v>1.0006273346175052</v>
      </c>
      <c r="P21" s="302">
        <f t="shared" si="20"/>
        <v>1.0006273346175052</v>
      </c>
      <c r="Q21" s="302">
        <f t="shared" si="21"/>
        <v>82.643494601813643</v>
      </c>
      <c r="R21" s="302">
        <f t="shared" si="22"/>
        <v>-118.59939357766162</v>
      </c>
      <c r="S21" s="249">
        <f t="shared" si="0"/>
        <v>0</v>
      </c>
      <c r="T21" s="249">
        <f t="shared" si="1"/>
        <v>0</v>
      </c>
      <c r="U21" s="249">
        <f t="shared" si="2"/>
        <v>0</v>
      </c>
      <c r="V21" s="249">
        <f t="shared" si="3"/>
        <v>0</v>
      </c>
      <c r="W21" s="285" t="str">
        <f t="shared" si="8"/>
        <v>S</v>
      </c>
      <c r="X21" s="286">
        <f t="shared" si="9"/>
        <v>38.77000000000001</v>
      </c>
      <c r="Y21" s="287" t="str">
        <f t="shared" si="10"/>
        <v>W</v>
      </c>
      <c r="Z21" s="288">
        <f t="shared" si="23"/>
        <v>0</v>
      </c>
      <c r="AA21" s="248">
        <f t="shared" si="4"/>
        <v>241.4006064223384</v>
      </c>
      <c r="AB21" s="248">
        <f t="shared" si="5"/>
        <v>-24.949393577661624</v>
      </c>
      <c r="AC21" s="248">
        <f t="shared" si="6"/>
        <v>82.643494601813643</v>
      </c>
      <c r="AD21" s="245"/>
      <c r="AE21" s="441"/>
      <c r="AF21" s="442"/>
      <c r="AG21" s="442"/>
      <c r="AH21" s="442"/>
      <c r="AI21" s="443"/>
    </row>
    <row r="22" spans="1:41" ht="15.75" customHeight="1" thickBot="1">
      <c r="A22" s="37">
        <v>42087</v>
      </c>
      <c r="B22" s="247">
        <v>13</v>
      </c>
      <c r="C22">
        <v>1582</v>
      </c>
      <c r="D22">
        <v>20.14</v>
      </c>
      <c r="E22">
        <v>219.18</v>
      </c>
      <c r="F22" s="303">
        <f t="shared" si="11"/>
        <v>93</v>
      </c>
      <c r="G22" s="249">
        <f t="shared" si="12"/>
        <v>1568.37</v>
      </c>
      <c r="H22" s="300">
        <f t="shared" si="7"/>
        <v>96.22</v>
      </c>
      <c r="I22" s="309">
        <f t="shared" si="13"/>
        <v>-64</v>
      </c>
      <c r="J22" s="309">
        <f t="shared" si="14"/>
        <v>-92.33</v>
      </c>
      <c r="K22" s="249">
        <f t="shared" si="15"/>
        <v>0.84125420538264761</v>
      </c>
      <c r="L22" s="249">
        <f t="shared" si="16"/>
        <v>0.82795698924731131</v>
      </c>
      <c r="M22" s="249">
        <f t="shared" si="17"/>
        <v>0.44086021505375972</v>
      </c>
      <c r="N22" s="304">
        <f t="shared" si="18"/>
        <v>0.78236641100586235</v>
      </c>
      <c r="O22" s="302">
        <f t="shared" si="19"/>
        <v>1.0000155382455567</v>
      </c>
      <c r="P22" s="302">
        <f t="shared" si="20"/>
        <v>1.0000155382455567</v>
      </c>
      <c r="Q22" s="302">
        <f t="shared" si="21"/>
        <v>112.34246258650377</v>
      </c>
      <c r="R22" s="302">
        <f t="shared" si="22"/>
        <v>-124.72837707372092</v>
      </c>
      <c r="S22" s="249">
        <f t="shared" si="0"/>
        <v>0</v>
      </c>
      <c r="T22" s="249">
        <f t="shared" si="1"/>
        <v>0</v>
      </c>
      <c r="U22" s="249">
        <f t="shared" si="2"/>
        <v>0</v>
      </c>
      <c r="V22" s="249">
        <f t="shared" si="3"/>
        <v>0</v>
      </c>
      <c r="W22" s="285" t="str">
        <f t="shared" si="8"/>
        <v>S</v>
      </c>
      <c r="X22" s="286">
        <f t="shared" si="9"/>
        <v>39.180000000000007</v>
      </c>
      <c r="Y22" s="287" t="str">
        <f t="shared" si="10"/>
        <v>W</v>
      </c>
      <c r="Z22" s="288">
        <f t="shared" si="23"/>
        <v>0</v>
      </c>
      <c r="AA22" s="248">
        <f t="shared" si="4"/>
        <v>235.27162292627906</v>
      </c>
      <c r="AB22" s="248">
        <f t="shared" si="5"/>
        <v>-31.078377073720958</v>
      </c>
      <c r="AC22" s="248">
        <f t="shared" si="6"/>
        <v>112.34246258650377</v>
      </c>
      <c r="AD22" s="245"/>
      <c r="AE22" s="441" t="s">
        <v>380</v>
      </c>
      <c r="AF22" s="442"/>
      <c r="AG22" s="442"/>
      <c r="AH22" s="442"/>
      <c r="AI22" s="443"/>
    </row>
    <row r="23" spans="1:41" ht="15.75" customHeight="1" thickBot="1">
      <c r="A23" s="37">
        <v>42087</v>
      </c>
      <c r="B23" s="247">
        <v>14</v>
      </c>
      <c r="C23">
        <v>1674</v>
      </c>
      <c r="D23">
        <v>19.690000000000001</v>
      </c>
      <c r="E23">
        <v>219</v>
      </c>
      <c r="F23" s="303">
        <f t="shared" si="11"/>
        <v>92</v>
      </c>
      <c r="G23" s="249">
        <f t="shared" si="12"/>
        <v>1654.87</v>
      </c>
      <c r="H23" s="300">
        <f t="shared" si="7"/>
        <v>117.49</v>
      </c>
      <c r="I23" s="309">
        <f t="shared" si="13"/>
        <v>-88.32</v>
      </c>
      <c r="J23" s="309">
        <f t="shared" si="14"/>
        <v>-112.09</v>
      </c>
      <c r="K23" s="249">
        <f t="shared" si="15"/>
        <v>0.49364914500907203</v>
      </c>
      <c r="L23" s="249">
        <f t="shared" si="16"/>
        <v>-0.48913043478260798</v>
      </c>
      <c r="M23" s="249">
        <f t="shared" si="17"/>
        <v>-0.1956521739130509</v>
      </c>
      <c r="N23" s="304">
        <f t="shared" si="18"/>
        <v>0.45415721340834625</v>
      </c>
      <c r="O23" s="302">
        <f t="shared" si="19"/>
        <v>1.0000052358675384</v>
      </c>
      <c r="P23" s="302">
        <f t="shared" si="20"/>
        <v>1.0000052358675384</v>
      </c>
      <c r="Q23" s="302">
        <f t="shared" si="21"/>
        <v>142.70455668968668</v>
      </c>
      <c r="R23" s="302">
        <f t="shared" si="22"/>
        <v>-128.23592767315395</v>
      </c>
      <c r="S23" s="249">
        <f t="shared" si="0"/>
        <v>0</v>
      </c>
      <c r="T23" s="249">
        <f t="shared" si="1"/>
        <v>0</v>
      </c>
      <c r="U23" s="249">
        <f t="shared" si="2"/>
        <v>0</v>
      </c>
      <c r="V23" s="249">
        <f t="shared" si="3"/>
        <v>0</v>
      </c>
      <c r="W23" s="285" t="str">
        <f t="shared" si="8"/>
        <v>S</v>
      </c>
      <c r="X23" s="286">
        <f t="shared" si="9"/>
        <v>39</v>
      </c>
      <c r="Y23" s="287" t="str">
        <f t="shared" si="10"/>
        <v>W</v>
      </c>
      <c r="Z23" s="288">
        <f t="shared" si="23"/>
        <v>0</v>
      </c>
      <c r="AA23" s="248">
        <f t="shared" si="4"/>
        <v>231.76407232684605</v>
      </c>
      <c r="AB23" s="248">
        <f t="shared" si="5"/>
        <v>-34.585927673153975</v>
      </c>
      <c r="AC23" s="248">
        <f t="shared" si="6"/>
        <v>142.70455668968668</v>
      </c>
      <c r="AD23" s="245"/>
      <c r="AE23" s="441"/>
      <c r="AF23" s="442"/>
      <c r="AG23" s="442"/>
      <c r="AH23" s="442"/>
      <c r="AI23" s="443"/>
    </row>
    <row r="24" spans="1:41" ht="15.75" customHeight="1" thickBot="1">
      <c r="A24" s="37">
        <v>42087</v>
      </c>
      <c r="B24" s="247">
        <v>15</v>
      </c>
      <c r="C24">
        <v>1766</v>
      </c>
      <c r="D24">
        <v>19.78</v>
      </c>
      <c r="E24">
        <v>218.72</v>
      </c>
      <c r="F24" s="303">
        <f t="shared" si="11"/>
        <v>92</v>
      </c>
      <c r="G24" s="249">
        <f t="shared" si="12"/>
        <v>1741.47</v>
      </c>
      <c r="H24" s="300">
        <f t="shared" si="7"/>
        <v>138.47999999999999</v>
      </c>
      <c r="I24" s="309">
        <f t="shared" si="13"/>
        <v>-112.51</v>
      </c>
      <c r="J24" s="309">
        <f t="shared" si="14"/>
        <v>-131.58000000000001</v>
      </c>
      <c r="K24" s="249">
        <f t="shared" si="15"/>
        <v>0.14188511287283812</v>
      </c>
      <c r="L24" s="249">
        <f t="shared" si="16"/>
        <v>9.7826086956521591E-2</v>
      </c>
      <c r="M24" s="249">
        <f t="shared" si="17"/>
        <v>-0.30434782608695776</v>
      </c>
      <c r="N24" s="304">
        <f t="shared" si="18"/>
        <v>0.13053430384301107</v>
      </c>
      <c r="O24" s="302">
        <f t="shared" si="19"/>
        <v>1.0000004325367664</v>
      </c>
      <c r="P24" s="302">
        <f t="shared" si="20"/>
        <v>1.0000004325367664</v>
      </c>
      <c r="Q24" s="302">
        <f t="shared" si="21"/>
        <v>173.12364512105216</v>
      </c>
      <c r="R24" s="302">
        <f t="shared" si="22"/>
        <v>-130.53273157541449</v>
      </c>
      <c r="S24" s="249">
        <f t="shared" si="0"/>
        <v>0</v>
      </c>
      <c r="T24" s="249">
        <f t="shared" si="1"/>
        <v>0</v>
      </c>
      <c r="U24" s="249">
        <f t="shared" si="2"/>
        <v>0</v>
      </c>
      <c r="V24" s="249">
        <f t="shared" si="3"/>
        <v>0</v>
      </c>
      <c r="W24" s="285" t="str">
        <f t="shared" si="8"/>
        <v>S</v>
      </c>
      <c r="X24" s="286">
        <f t="shared" si="9"/>
        <v>38.72</v>
      </c>
      <c r="Y24" s="287" t="str">
        <f t="shared" si="10"/>
        <v>W</v>
      </c>
      <c r="Z24" s="288">
        <f t="shared" si="23"/>
        <v>0</v>
      </c>
      <c r="AA24" s="248">
        <f t="shared" si="4"/>
        <v>229.46726842458551</v>
      </c>
      <c r="AB24" s="248">
        <f t="shared" si="5"/>
        <v>-36.88273157541451</v>
      </c>
      <c r="AC24" s="248">
        <f t="shared" si="6"/>
        <v>173.12364512105216</v>
      </c>
      <c r="AD24" s="245"/>
      <c r="AE24" s="441"/>
      <c r="AF24" s="442"/>
      <c r="AG24" s="442"/>
      <c r="AH24" s="442"/>
      <c r="AI24" s="443"/>
    </row>
    <row r="25" spans="1:41" ht="15.75" customHeight="1" thickBot="1">
      <c r="A25" s="37">
        <v>42087</v>
      </c>
      <c r="B25" s="247">
        <v>16</v>
      </c>
      <c r="C25">
        <v>1858</v>
      </c>
      <c r="D25">
        <v>23.43</v>
      </c>
      <c r="E25">
        <v>210.79</v>
      </c>
      <c r="F25" s="303">
        <f t="shared" si="11"/>
        <v>92</v>
      </c>
      <c r="G25" s="249">
        <f t="shared" si="12"/>
        <v>1827.01</v>
      </c>
      <c r="H25" s="300">
        <f t="shared" si="7"/>
        <v>159.32</v>
      </c>
      <c r="I25" s="309">
        <f t="shared" si="13"/>
        <v>-140.38</v>
      </c>
      <c r="J25" s="309">
        <f t="shared" si="14"/>
        <v>-150.69</v>
      </c>
      <c r="K25" s="249">
        <f t="shared" si="15"/>
        <v>5.072536370040055</v>
      </c>
      <c r="L25" s="249">
        <f t="shared" si="16"/>
        <v>3.9673913043478248</v>
      </c>
      <c r="M25" s="249">
        <f t="shared" si="17"/>
        <v>-8.6195652173913118</v>
      </c>
      <c r="N25" s="304">
        <f t="shared" si="18"/>
        <v>4.6667334604368511</v>
      </c>
      <c r="O25" s="302">
        <f t="shared" si="19"/>
        <v>1.0005532070363774</v>
      </c>
      <c r="P25" s="302">
        <f t="shared" si="20"/>
        <v>1.0005532070363774</v>
      </c>
      <c r="Q25" s="302">
        <f t="shared" si="21"/>
        <v>205.94664478937256</v>
      </c>
      <c r="R25" s="302">
        <f t="shared" si="22"/>
        <v>-132.97137243982232</v>
      </c>
      <c r="S25" s="249">
        <f t="shared" si="0"/>
        <v>0</v>
      </c>
      <c r="T25" s="249">
        <f t="shared" si="1"/>
        <v>0</v>
      </c>
      <c r="U25" s="249">
        <f t="shared" si="2"/>
        <v>0</v>
      </c>
      <c r="V25" s="249">
        <f t="shared" si="3"/>
        <v>0</v>
      </c>
      <c r="W25" s="285" t="str">
        <f t="shared" si="8"/>
        <v>S</v>
      </c>
      <c r="X25" s="286">
        <f t="shared" si="9"/>
        <v>30.789999999999992</v>
      </c>
      <c r="Y25" s="287" t="str">
        <f t="shared" si="10"/>
        <v>W</v>
      </c>
      <c r="Z25" s="288">
        <f t="shared" si="23"/>
        <v>0</v>
      </c>
      <c r="AA25" s="248">
        <f t="shared" si="4"/>
        <v>227.02862756017768</v>
      </c>
      <c r="AB25" s="248">
        <f t="shared" si="5"/>
        <v>-39.321372439822341</v>
      </c>
      <c r="AC25" s="248">
        <f t="shared" si="6"/>
        <v>205.94664478937256</v>
      </c>
      <c r="AD25" s="245"/>
      <c r="AE25" s="441"/>
      <c r="AF25" s="442"/>
      <c r="AG25" s="442"/>
      <c r="AH25" s="442"/>
      <c r="AI25" s="443"/>
    </row>
    <row r="26" spans="1:41" ht="15.75" customHeight="1" thickBot="1">
      <c r="A26" s="37">
        <v>42087</v>
      </c>
      <c r="B26" s="247">
        <v>17</v>
      </c>
      <c r="C26">
        <v>1951</v>
      </c>
      <c r="D26">
        <v>26.71</v>
      </c>
      <c r="E26">
        <v>206.45</v>
      </c>
      <c r="F26" s="303">
        <f t="shared" si="11"/>
        <v>93</v>
      </c>
      <c r="G26" s="249">
        <f t="shared" si="12"/>
        <v>1911.24</v>
      </c>
      <c r="H26" s="300">
        <f t="shared" si="7"/>
        <v>180.27</v>
      </c>
      <c r="I26" s="309">
        <f t="shared" si="13"/>
        <v>-174.99</v>
      </c>
      <c r="J26" s="309">
        <f t="shared" si="14"/>
        <v>-169.47</v>
      </c>
      <c r="K26" s="249">
        <f t="shared" si="15"/>
        <v>4.0412502502392114</v>
      </c>
      <c r="L26" s="249">
        <f t="shared" si="16"/>
        <v>3.5268817204301093</v>
      </c>
      <c r="M26" s="249">
        <f t="shared" si="17"/>
        <v>-4.6666666666666705</v>
      </c>
      <c r="N26" s="304">
        <f t="shared" si="18"/>
        <v>3.7583627327224671</v>
      </c>
      <c r="O26" s="302">
        <f t="shared" si="19"/>
        <v>1.0003587218123491</v>
      </c>
      <c r="P26" s="302">
        <f t="shared" si="20"/>
        <v>1.0003587218123491</v>
      </c>
      <c r="Q26" s="302">
        <f t="shared" si="21"/>
        <v>243.60127462720718</v>
      </c>
      <c r="R26" s="302">
        <f t="shared" si="22"/>
        <v>-135.91809102303355</v>
      </c>
      <c r="S26" s="249">
        <f t="shared" si="0"/>
        <v>0</v>
      </c>
      <c r="T26" s="249">
        <f t="shared" si="1"/>
        <v>0</v>
      </c>
      <c r="U26" s="249">
        <f t="shared" si="2"/>
        <v>0</v>
      </c>
      <c r="V26" s="249">
        <f t="shared" si="3"/>
        <v>0</v>
      </c>
      <c r="W26" s="285" t="str">
        <f t="shared" si="8"/>
        <v>S</v>
      </c>
      <c r="X26" s="286">
        <f t="shared" si="9"/>
        <v>26.449999999999989</v>
      </c>
      <c r="Y26" s="287" t="str">
        <f t="shared" si="10"/>
        <v>W</v>
      </c>
      <c r="Z26" s="288">
        <f t="shared" si="23"/>
        <v>0</v>
      </c>
      <c r="AA26" s="248">
        <f t="shared" si="4"/>
        <v>224.08190897696645</v>
      </c>
      <c r="AB26" s="248">
        <f t="shared" si="5"/>
        <v>-42.268091023033577</v>
      </c>
      <c r="AC26" s="248">
        <f t="shared" si="6"/>
        <v>243.60127462720718</v>
      </c>
      <c r="AD26" s="245"/>
      <c r="AE26" s="441"/>
      <c r="AF26" s="442"/>
      <c r="AG26" s="442"/>
      <c r="AH26" s="442"/>
      <c r="AI26" s="443"/>
    </row>
    <row r="27" spans="1:41" ht="15.75" customHeight="1" thickBot="1">
      <c r="A27" s="37">
        <v>42087</v>
      </c>
      <c r="B27" s="247">
        <v>18</v>
      </c>
      <c r="C27">
        <v>2043</v>
      </c>
      <c r="D27">
        <v>25.9</v>
      </c>
      <c r="E27">
        <v>206.42</v>
      </c>
      <c r="F27" s="303">
        <f t="shared" si="11"/>
        <v>92</v>
      </c>
      <c r="G27" s="249">
        <f t="shared" si="12"/>
        <v>1993.71</v>
      </c>
      <c r="H27" s="300">
        <f t="shared" si="7"/>
        <v>200.7</v>
      </c>
      <c r="I27" s="309">
        <f t="shared" si="13"/>
        <v>-211.5</v>
      </c>
      <c r="J27" s="309">
        <f t="shared" si="14"/>
        <v>-187.62</v>
      </c>
      <c r="K27" s="249">
        <f t="shared" si="15"/>
        <v>0.88055333621065401</v>
      </c>
      <c r="L27" s="249">
        <f t="shared" si="16"/>
        <v>-0.88043478260869801</v>
      </c>
      <c r="M27" s="249">
        <f t="shared" si="17"/>
        <v>-3.2608695652175147E-2</v>
      </c>
      <c r="N27" s="304">
        <f t="shared" si="18"/>
        <v>0.81010906931380167</v>
      </c>
      <c r="O27" s="302">
        <f t="shared" si="19"/>
        <v>1.0000166597760758</v>
      </c>
      <c r="P27" s="302">
        <f t="shared" si="20"/>
        <v>1.0000166597760758</v>
      </c>
      <c r="Q27" s="302">
        <f t="shared" si="21"/>
        <v>282.72515699880688</v>
      </c>
      <c r="R27" s="302">
        <f t="shared" si="22"/>
        <v>-138.42401795592846</v>
      </c>
      <c r="S27" s="249">
        <f t="shared" si="0"/>
        <v>0</v>
      </c>
      <c r="T27" s="249">
        <f t="shared" si="1"/>
        <v>0</v>
      </c>
      <c r="U27" s="249">
        <f t="shared" si="2"/>
        <v>0</v>
      </c>
      <c r="V27" s="249">
        <f t="shared" si="3"/>
        <v>0</v>
      </c>
      <c r="W27" s="285" t="str">
        <f t="shared" si="8"/>
        <v>S</v>
      </c>
      <c r="X27" s="286">
        <f t="shared" si="9"/>
        <v>26.419999999999987</v>
      </c>
      <c r="Y27" s="287" t="str">
        <f t="shared" si="10"/>
        <v>W</v>
      </c>
      <c r="Z27" s="288">
        <f t="shared" si="23"/>
        <v>0</v>
      </c>
      <c r="AA27" s="248">
        <f t="shared" si="4"/>
        <v>221.57598204407154</v>
      </c>
      <c r="AB27" s="248">
        <f t="shared" si="5"/>
        <v>-44.774017955928485</v>
      </c>
      <c r="AC27" s="248">
        <f t="shared" si="6"/>
        <v>282.72515699880688</v>
      </c>
      <c r="AD27" s="245"/>
      <c r="AE27" s="441"/>
      <c r="AF27" s="442"/>
      <c r="AG27" s="442"/>
      <c r="AH27" s="442"/>
      <c r="AI27" s="443"/>
    </row>
    <row r="28" spans="1:41" ht="15.75" customHeight="1" thickBot="1">
      <c r="A28" s="37">
        <v>42087</v>
      </c>
      <c r="B28" s="247">
        <v>19</v>
      </c>
      <c r="C28">
        <v>2135</v>
      </c>
      <c r="D28">
        <v>25.86</v>
      </c>
      <c r="E28">
        <v>205.29</v>
      </c>
      <c r="F28" s="303">
        <f t="shared" si="11"/>
        <v>92</v>
      </c>
      <c r="G28" s="249">
        <f t="shared" si="12"/>
        <v>2076.48</v>
      </c>
      <c r="H28" s="300">
        <f t="shared" si="7"/>
        <v>220.48</v>
      </c>
      <c r="I28" s="309">
        <f t="shared" si="13"/>
        <v>-247.64</v>
      </c>
      <c r="J28" s="309">
        <f t="shared" si="14"/>
        <v>-205.13</v>
      </c>
      <c r="K28" s="249">
        <f t="shared" si="15"/>
        <v>0.53787378022258958</v>
      </c>
      <c r="L28" s="249">
        <f t="shared" si="16"/>
        <v>-4.3478260869564293E-2</v>
      </c>
      <c r="M28" s="249">
        <f t="shared" si="17"/>
        <v>-1.2282608695652124</v>
      </c>
      <c r="N28" s="304">
        <f t="shared" si="18"/>
        <v>0.49484387780478239</v>
      </c>
      <c r="O28" s="302">
        <f t="shared" si="19"/>
        <v>1.0000062160304284</v>
      </c>
      <c r="P28" s="302">
        <f t="shared" si="20"/>
        <v>1.0000062160304284</v>
      </c>
      <c r="Q28" s="302">
        <f t="shared" si="21"/>
        <v>321.56474697951575</v>
      </c>
      <c r="R28" s="302">
        <f t="shared" si="22"/>
        <v>-140.36370429686602</v>
      </c>
      <c r="S28" s="249">
        <f t="shared" si="0"/>
        <v>0</v>
      </c>
      <c r="T28" s="249">
        <f t="shared" si="1"/>
        <v>0</v>
      </c>
      <c r="U28" s="249">
        <f t="shared" si="2"/>
        <v>0</v>
      </c>
      <c r="V28" s="249">
        <f t="shared" si="3"/>
        <v>0</v>
      </c>
      <c r="W28" s="285" t="str">
        <f t="shared" si="8"/>
        <v>S</v>
      </c>
      <c r="X28" s="286">
        <f t="shared" si="9"/>
        <v>25.289999999999992</v>
      </c>
      <c r="Y28" s="287" t="str">
        <f t="shared" si="10"/>
        <v>W</v>
      </c>
      <c r="Z28" s="288">
        <f t="shared" si="23"/>
        <v>0</v>
      </c>
      <c r="AA28" s="248">
        <f t="shared" si="4"/>
        <v>219.63629570313398</v>
      </c>
      <c r="AB28" s="248">
        <f t="shared" si="5"/>
        <v>-46.713704296866041</v>
      </c>
      <c r="AC28" s="248">
        <f t="shared" si="6"/>
        <v>321.56474697951575</v>
      </c>
      <c r="AD28" s="245"/>
      <c r="AE28" s="441"/>
      <c r="AF28" s="442"/>
      <c r="AG28" s="442"/>
      <c r="AH28" s="442"/>
      <c r="AI28" s="443"/>
    </row>
    <row r="29" spans="1:41" ht="15.75" customHeight="1" thickBot="1">
      <c r="A29" s="37">
        <v>42087</v>
      </c>
      <c r="B29" s="247">
        <v>20</v>
      </c>
      <c r="C29">
        <v>2227</v>
      </c>
      <c r="D29">
        <v>25.56</v>
      </c>
      <c r="E29">
        <v>204.06</v>
      </c>
      <c r="F29" s="303">
        <f t="shared" si="11"/>
        <v>92</v>
      </c>
      <c r="G29" s="249">
        <f t="shared" si="12"/>
        <v>2159.37</v>
      </c>
      <c r="H29" s="300">
        <f t="shared" si="7"/>
        <v>239.41</v>
      </c>
      <c r="I29" s="309">
        <f t="shared" si="13"/>
        <v>-283.89999999999998</v>
      </c>
      <c r="J29" s="309">
        <f t="shared" si="14"/>
        <v>-221.79</v>
      </c>
      <c r="K29" s="249">
        <f t="shared" si="15"/>
        <v>0.66536010486283226</v>
      </c>
      <c r="L29" s="249">
        <f t="shared" si="16"/>
        <v>-0.32608695652173991</v>
      </c>
      <c r="M29" s="249">
        <f t="shared" si="17"/>
        <v>-1.3369565217391193</v>
      </c>
      <c r="N29" s="304">
        <f t="shared" si="18"/>
        <v>0.61213129647380571</v>
      </c>
      <c r="O29" s="302">
        <f t="shared" si="19"/>
        <v>1.0000095119074242</v>
      </c>
      <c r="P29" s="302">
        <f t="shared" si="20"/>
        <v>1.0000095119074242</v>
      </c>
      <c r="Q29" s="302">
        <f t="shared" si="21"/>
        <v>360.26381181017888</v>
      </c>
      <c r="R29" s="302">
        <f t="shared" si="22"/>
        <v>-142.00212917466686</v>
      </c>
      <c r="S29" s="249">
        <f t="shared" si="0"/>
        <v>0</v>
      </c>
      <c r="T29" s="249">
        <f t="shared" si="1"/>
        <v>0</v>
      </c>
      <c r="U29" s="249">
        <f t="shared" si="2"/>
        <v>0</v>
      </c>
      <c r="V29" s="249">
        <f t="shared" si="3"/>
        <v>0</v>
      </c>
      <c r="W29" s="285" t="str">
        <f t="shared" si="8"/>
        <v>S</v>
      </c>
      <c r="X29" s="286">
        <f t="shared" si="9"/>
        <v>24.060000000000002</v>
      </c>
      <c r="Y29" s="287" t="str">
        <f t="shared" si="10"/>
        <v>W</v>
      </c>
      <c r="Z29" s="288">
        <f t="shared" si="23"/>
        <v>0</v>
      </c>
      <c r="AA29" s="248">
        <f t="shared" si="4"/>
        <v>217.99787082533314</v>
      </c>
      <c r="AB29" s="248">
        <f t="shared" si="5"/>
        <v>-48.352129174666885</v>
      </c>
      <c r="AC29" s="248">
        <f t="shared" si="6"/>
        <v>360.26381181017888</v>
      </c>
      <c r="AD29" s="245"/>
      <c r="AE29" s="441"/>
      <c r="AF29" s="442"/>
      <c r="AG29" s="442"/>
      <c r="AH29" s="442"/>
      <c r="AI29" s="443"/>
    </row>
    <row r="30" spans="1:41" ht="15.75" customHeight="1">
      <c r="A30" s="37">
        <v>42087</v>
      </c>
      <c r="B30" s="247">
        <v>21</v>
      </c>
      <c r="C30">
        <v>2319</v>
      </c>
      <c r="D30">
        <v>25.09</v>
      </c>
      <c r="E30">
        <v>203.43</v>
      </c>
      <c r="F30" s="303">
        <f t="shared" si="11"/>
        <v>92</v>
      </c>
      <c r="G30" s="249">
        <f t="shared" si="12"/>
        <v>2242.5300000000002</v>
      </c>
      <c r="H30" s="300">
        <f t="shared" si="7"/>
        <v>257.52</v>
      </c>
      <c r="I30" s="309">
        <f t="shared" si="13"/>
        <v>-319.92</v>
      </c>
      <c r="J30" s="309">
        <f t="shared" si="14"/>
        <v>-237.64</v>
      </c>
      <c r="K30" s="249">
        <f t="shared" si="15"/>
        <v>0.58888084280181496</v>
      </c>
      <c r="L30" s="249">
        <f t="shared" si="16"/>
        <v>-0.51086956521739002</v>
      </c>
      <c r="M30" s="249">
        <f t="shared" si="17"/>
        <v>-0.68478260869564722</v>
      </c>
      <c r="N30" s="304">
        <f t="shared" si="18"/>
        <v>0.5417703753776697</v>
      </c>
      <c r="O30" s="302">
        <f t="shared" si="19"/>
        <v>1.0000074508853267</v>
      </c>
      <c r="P30" s="302">
        <f t="shared" si="20"/>
        <v>1.0000074508853267</v>
      </c>
      <c r="Q30" s="302">
        <f t="shared" si="21"/>
        <v>398.52424769391388</v>
      </c>
      <c r="R30" s="302">
        <f t="shared" si="22"/>
        <v>-143.39463985588264</v>
      </c>
      <c r="S30" s="249">
        <f t="shared" si="0"/>
        <v>0</v>
      </c>
      <c r="T30" s="249">
        <f t="shared" si="1"/>
        <v>0</v>
      </c>
      <c r="U30" s="249">
        <f t="shared" si="2"/>
        <v>0</v>
      </c>
      <c r="V30" s="249">
        <f t="shared" si="3"/>
        <v>0</v>
      </c>
      <c r="W30" s="285" t="str">
        <f t="shared" si="8"/>
        <v>S</v>
      </c>
      <c r="X30" s="286">
        <f t="shared" si="9"/>
        <v>23.430000000000007</v>
      </c>
      <c r="Y30" s="287" t="str">
        <f t="shared" si="10"/>
        <v>W</v>
      </c>
      <c r="Z30" s="288">
        <f t="shared" si="23"/>
        <v>0</v>
      </c>
      <c r="AA30" s="248">
        <f t="shared" si="4"/>
        <v>216.60536014411736</v>
      </c>
      <c r="AB30" s="248">
        <f t="shared" si="5"/>
        <v>-49.744639855882667</v>
      </c>
      <c r="AC30" s="248">
        <f t="shared" si="6"/>
        <v>398.52424769391388</v>
      </c>
      <c r="AD30" s="245"/>
      <c r="AE30" s="321"/>
      <c r="AF30" s="321"/>
      <c r="AG30" s="321"/>
      <c r="AH30" s="321"/>
      <c r="AI30" s="321"/>
    </row>
    <row r="31" spans="1:41" ht="15.75" customHeight="1">
      <c r="A31" s="37">
        <v>42087</v>
      </c>
      <c r="B31" s="247">
        <v>22</v>
      </c>
      <c r="C31">
        <v>2412</v>
      </c>
      <c r="D31">
        <v>24.7</v>
      </c>
      <c r="E31">
        <v>203.39</v>
      </c>
      <c r="F31" s="303">
        <f t="shared" si="11"/>
        <v>93</v>
      </c>
      <c r="G31" s="249">
        <f t="shared" si="12"/>
        <v>2326.89</v>
      </c>
      <c r="H31" s="300">
        <f t="shared" si="7"/>
        <v>275.33</v>
      </c>
      <c r="I31" s="309">
        <f t="shared" si="13"/>
        <v>-355.85</v>
      </c>
      <c r="J31" s="309">
        <f t="shared" si="14"/>
        <v>-253.19</v>
      </c>
      <c r="K31" s="249">
        <f t="shared" si="15"/>
        <v>0.41974549058071242</v>
      </c>
      <c r="L31" s="249">
        <f t="shared" si="16"/>
        <v>-0.41935483870967799</v>
      </c>
      <c r="M31" s="249">
        <f t="shared" si="17"/>
        <v>-4.301075268819405E-2</v>
      </c>
      <c r="N31" s="304">
        <f t="shared" si="18"/>
        <v>0.3903633062400626</v>
      </c>
      <c r="O31" s="302">
        <f t="shared" si="19"/>
        <v>1.000003868240614</v>
      </c>
      <c r="P31" s="302">
        <f t="shared" si="20"/>
        <v>1.000003868240614</v>
      </c>
      <c r="Q31" s="302">
        <f t="shared" si="21"/>
        <v>436.73149485696587</v>
      </c>
      <c r="R31" s="302">
        <f t="shared" si="22"/>
        <v>-144.5678577149161</v>
      </c>
      <c r="S31" s="249">
        <f t="shared" si="0"/>
        <v>0</v>
      </c>
      <c r="T31" s="249">
        <f t="shared" si="1"/>
        <v>0</v>
      </c>
      <c r="U31" s="249">
        <f t="shared" si="2"/>
        <v>0</v>
      </c>
      <c r="V31" s="249">
        <f t="shared" si="3"/>
        <v>0</v>
      </c>
      <c r="W31" s="285" t="str">
        <f t="shared" si="8"/>
        <v>S</v>
      </c>
      <c r="X31" s="286">
        <f t="shared" si="9"/>
        <v>23.389999999999986</v>
      </c>
      <c r="Y31" s="287" t="str">
        <f t="shared" si="10"/>
        <v>W</v>
      </c>
      <c r="Z31" s="288">
        <f t="shared" si="23"/>
        <v>0</v>
      </c>
      <c r="AA31" s="248">
        <f t="shared" si="4"/>
        <v>215.4321422850839</v>
      </c>
      <c r="AB31" s="248">
        <f t="shared" si="5"/>
        <v>-50.917857714916124</v>
      </c>
      <c r="AC31" s="248">
        <f t="shared" si="6"/>
        <v>436.73149485696587</v>
      </c>
      <c r="AD31" s="245"/>
      <c r="AE31" s="245"/>
      <c r="AF31" s="246"/>
    </row>
    <row r="32" spans="1:41" ht="15.75" customHeight="1">
      <c r="A32" s="37">
        <v>42087</v>
      </c>
      <c r="B32" s="247">
        <v>23</v>
      </c>
      <c r="C32">
        <v>2504</v>
      </c>
      <c r="D32">
        <v>24.32</v>
      </c>
      <c r="E32">
        <v>201.31</v>
      </c>
      <c r="F32" s="303">
        <f t="shared" si="11"/>
        <v>92</v>
      </c>
      <c r="G32" s="249">
        <f t="shared" si="12"/>
        <v>2410.6</v>
      </c>
      <c r="H32" s="300">
        <f t="shared" si="7"/>
        <v>292.07</v>
      </c>
      <c r="I32" s="309">
        <f t="shared" si="13"/>
        <v>-391.14</v>
      </c>
      <c r="J32" s="309">
        <f t="shared" si="14"/>
        <v>-267.70999999999998</v>
      </c>
      <c r="K32" s="249">
        <f t="shared" si="15"/>
        <v>1.0247834282788715</v>
      </c>
      <c r="L32" s="249">
        <f t="shared" si="16"/>
        <v>-0.41304347826086851</v>
      </c>
      <c r="M32" s="249">
        <f t="shared" si="17"/>
        <v>-2.2608695652173738</v>
      </c>
      <c r="N32" s="304">
        <f t="shared" si="18"/>
        <v>0.94280075401656172</v>
      </c>
      <c r="O32" s="302">
        <f t="shared" si="19"/>
        <v>1.0000225644675966</v>
      </c>
      <c r="P32" s="302">
        <f t="shared" si="20"/>
        <v>1.0000225644675966</v>
      </c>
      <c r="Q32" s="302">
        <f t="shared" si="21"/>
        <v>473.98221875931165</v>
      </c>
      <c r="R32" s="302">
        <f t="shared" si="22"/>
        <v>-145.61088649723234</v>
      </c>
      <c r="S32" s="249">
        <f t="shared" si="0"/>
        <v>0</v>
      </c>
      <c r="T32" s="249">
        <f t="shared" si="1"/>
        <v>0</v>
      </c>
      <c r="U32" s="249">
        <f t="shared" si="2"/>
        <v>0</v>
      </c>
      <c r="V32" s="249">
        <f t="shared" si="3"/>
        <v>0</v>
      </c>
      <c r="W32" s="285" t="str">
        <f t="shared" si="8"/>
        <v>S</v>
      </c>
      <c r="X32" s="286">
        <f t="shared" si="9"/>
        <v>21.310000000000002</v>
      </c>
      <c r="Y32" s="287" t="str">
        <f t="shared" si="10"/>
        <v>W</v>
      </c>
      <c r="Z32" s="288">
        <f t="shared" si="23"/>
        <v>0</v>
      </c>
      <c r="AA32" s="248">
        <f t="shared" si="4"/>
        <v>214.38911350276766</v>
      </c>
      <c r="AB32" s="248">
        <f t="shared" si="5"/>
        <v>-51.960886497232366</v>
      </c>
      <c r="AC32" s="248">
        <f t="shared" si="6"/>
        <v>473.98221875931165</v>
      </c>
      <c r="AD32" s="245"/>
      <c r="AE32" s="245"/>
      <c r="AF32" s="246"/>
    </row>
    <row r="33" spans="1:32" ht="15.75" customHeight="1">
      <c r="A33" s="37">
        <v>42087</v>
      </c>
      <c r="B33" s="247">
        <v>24</v>
      </c>
      <c r="C33">
        <v>2596</v>
      </c>
      <c r="D33">
        <v>24.45</v>
      </c>
      <c r="E33">
        <v>201.46</v>
      </c>
      <c r="F33" s="303">
        <f t="shared" si="11"/>
        <v>92</v>
      </c>
      <c r="G33" s="249">
        <f t="shared" si="12"/>
        <v>2494.39</v>
      </c>
      <c r="H33" s="300">
        <f t="shared" si="7"/>
        <v>308.14</v>
      </c>
      <c r="I33" s="309">
        <f t="shared" si="13"/>
        <v>-426.51</v>
      </c>
      <c r="J33" s="309">
        <f t="shared" si="14"/>
        <v>-281.56</v>
      </c>
      <c r="K33" s="249">
        <f t="shared" si="15"/>
        <v>0.15651904064598915</v>
      </c>
      <c r="L33" s="249">
        <f t="shared" si="16"/>
        <v>0.14130434782608586</v>
      </c>
      <c r="M33" s="249">
        <f t="shared" si="17"/>
        <v>0.16304347826087573</v>
      </c>
      <c r="N33" s="304">
        <f t="shared" si="18"/>
        <v>0.14399751739431002</v>
      </c>
      <c r="O33" s="302">
        <f t="shared" si="19"/>
        <v>1.0000005263610843</v>
      </c>
      <c r="P33" s="302">
        <f t="shared" si="20"/>
        <v>1.0000005263610843</v>
      </c>
      <c r="Q33" s="302">
        <f t="shared" si="21"/>
        <v>511.06439290954324</v>
      </c>
      <c r="R33" s="302">
        <f t="shared" si="22"/>
        <v>-146.56925656606353</v>
      </c>
      <c r="S33" s="249">
        <f t="shared" si="0"/>
        <v>0</v>
      </c>
      <c r="T33" s="249">
        <f t="shared" si="1"/>
        <v>0</v>
      </c>
      <c r="U33" s="249">
        <f t="shared" si="2"/>
        <v>0</v>
      </c>
      <c r="V33" s="249">
        <f t="shared" si="3"/>
        <v>0</v>
      </c>
      <c r="W33" s="285" t="str">
        <f t="shared" si="8"/>
        <v>S</v>
      </c>
      <c r="X33" s="286">
        <f t="shared" si="9"/>
        <v>21.460000000000008</v>
      </c>
      <c r="Y33" s="287" t="str">
        <f t="shared" si="10"/>
        <v>W</v>
      </c>
      <c r="Z33" s="288">
        <f t="shared" si="23"/>
        <v>0</v>
      </c>
      <c r="AA33" s="248">
        <f t="shared" si="4"/>
        <v>213.43074343393647</v>
      </c>
      <c r="AB33" s="248">
        <f t="shared" si="5"/>
        <v>-52.919256566063552</v>
      </c>
      <c r="AC33" s="248">
        <f t="shared" si="6"/>
        <v>511.06439290954324</v>
      </c>
      <c r="AD33" s="245"/>
      <c r="AE33" s="245"/>
      <c r="AF33" s="246"/>
    </row>
    <row r="34" spans="1:32" ht="15.75" customHeight="1">
      <c r="A34" s="37">
        <v>42087</v>
      </c>
      <c r="B34" s="247">
        <v>25</v>
      </c>
      <c r="C34">
        <v>2780</v>
      </c>
      <c r="D34">
        <v>25.91</v>
      </c>
      <c r="E34">
        <v>199</v>
      </c>
      <c r="F34" s="303">
        <f t="shared" si="11"/>
        <v>184</v>
      </c>
      <c r="G34" s="249">
        <f t="shared" si="12"/>
        <v>2660.91</v>
      </c>
      <c r="H34" s="300">
        <f t="shared" si="7"/>
        <v>339.78</v>
      </c>
      <c r="I34" s="309">
        <f t="shared" si="13"/>
        <v>-499.96</v>
      </c>
      <c r="J34" s="309">
        <f t="shared" si="14"/>
        <v>-308.58</v>
      </c>
      <c r="K34" s="249">
        <f t="shared" si="15"/>
        <v>0.97615318528676653</v>
      </c>
      <c r="L34" s="249">
        <f t="shared" si="16"/>
        <v>0.79347826086956563</v>
      </c>
      <c r="M34" s="249">
        <f t="shared" si="17"/>
        <v>-1.3369565217391348</v>
      </c>
      <c r="N34" s="304">
        <f t="shared" si="18"/>
        <v>1.7961218609276504</v>
      </c>
      <c r="O34" s="302">
        <f t="shared" si="19"/>
        <v>1.0000819007290072</v>
      </c>
      <c r="P34" s="302">
        <f t="shared" si="20"/>
        <v>1.0000819007290072</v>
      </c>
      <c r="Q34" s="302">
        <f t="shared" si="21"/>
        <v>587.52158939055164</v>
      </c>
      <c r="R34" s="302">
        <f t="shared" si="22"/>
        <v>-148.31672629341358</v>
      </c>
      <c r="S34" s="249">
        <f t="shared" si="0"/>
        <v>0</v>
      </c>
      <c r="T34" s="249">
        <f t="shared" si="1"/>
        <v>0</v>
      </c>
      <c r="U34" s="249">
        <f t="shared" si="2"/>
        <v>0</v>
      </c>
      <c r="V34" s="249">
        <f t="shared" si="3"/>
        <v>0</v>
      </c>
      <c r="W34" s="285" t="str">
        <f t="shared" si="8"/>
        <v>S</v>
      </c>
      <c r="X34" s="286">
        <f t="shared" si="9"/>
        <v>19</v>
      </c>
      <c r="Y34" s="287" t="str">
        <f t="shared" si="10"/>
        <v>W</v>
      </c>
      <c r="Z34" s="288">
        <f t="shared" si="23"/>
        <v>0</v>
      </c>
      <c r="AA34" s="248">
        <f t="shared" si="4"/>
        <v>211.68327370658642</v>
      </c>
      <c r="AB34" s="248">
        <f t="shared" si="5"/>
        <v>-54.666726293413603</v>
      </c>
      <c r="AC34" s="248">
        <f t="shared" si="6"/>
        <v>587.52158939055164</v>
      </c>
      <c r="AD34" s="245"/>
      <c r="AE34" s="245"/>
      <c r="AF34" s="246"/>
    </row>
    <row r="35" spans="1:32" ht="15.75" customHeight="1">
      <c r="A35" s="37">
        <v>42087</v>
      </c>
      <c r="B35" s="247">
        <v>26</v>
      </c>
      <c r="C35">
        <v>2873</v>
      </c>
      <c r="D35">
        <v>27.31</v>
      </c>
      <c r="E35">
        <v>199.04</v>
      </c>
      <c r="F35" s="303">
        <f t="shared" si="11"/>
        <v>93</v>
      </c>
      <c r="G35" s="249">
        <f t="shared" si="12"/>
        <v>2744.06</v>
      </c>
      <c r="H35" s="300">
        <f t="shared" si="7"/>
        <v>355.84</v>
      </c>
      <c r="I35" s="309">
        <f t="shared" si="13"/>
        <v>-539.34</v>
      </c>
      <c r="J35" s="309">
        <f t="shared" si="14"/>
        <v>-322.16000000000003</v>
      </c>
      <c r="K35" s="249">
        <f t="shared" si="15"/>
        <v>1.5054995333079488</v>
      </c>
      <c r="L35" s="249">
        <f t="shared" si="16"/>
        <v>1.5053763440860199</v>
      </c>
      <c r="M35" s="249">
        <f t="shared" si="17"/>
        <v>4.3010752688163491E-2</v>
      </c>
      <c r="N35" s="304">
        <f t="shared" si="18"/>
        <v>1.4001145659763925</v>
      </c>
      <c r="O35" s="302">
        <f t="shared" si="19"/>
        <v>1.000049765293676</v>
      </c>
      <c r="P35" s="302">
        <f t="shared" si="20"/>
        <v>1.000049765293676</v>
      </c>
      <c r="Q35" s="302">
        <f t="shared" si="21"/>
        <v>628.23140736515245</v>
      </c>
      <c r="R35" s="302">
        <f t="shared" si="22"/>
        <v>-149.14917130451022</v>
      </c>
      <c r="S35" s="249">
        <f t="shared" si="0"/>
        <v>0</v>
      </c>
      <c r="T35" s="249">
        <f t="shared" si="1"/>
        <v>0</v>
      </c>
      <c r="U35" s="249">
        <f t="shared" si="2"/>
        <v>0</v>
      </c>
      <c r="V35" s="249">
        <f t="shared" si="3"/>
        <v>0</v>
      </c>
      <c r="W35" s="285" t="str">
        <f t="shared" si="8"/>
        <v>S</v>
      </c>
      <c r="X35" s="286">
        <f t="shared" si="9"/>
        <v>19.039999999999992</v>
      </c>
      <c r="Y35" s="287" t="str">
        <f t="shared" si="10"/>
        <v>W</v>
      </c>
      <c r="Z35" s="288">
        <f t="shared" si="23"/>
        <v>0</v>
      </c>
      <c r="AA35" s="248">
        <f t="shared" si="4"/>
        <v>210.85082869548978</v>
      </c>
      <c r="AB35" s="248">
        <f t="shared" si="5"/>
        <v>-55.499171304510241</v>
      </c>
      <c r="AC35" s="248">
        <f t="shared" si="6"/>
        <v>628.23140736515245</v>
      </c>
      <c r="AD35" s="245"/>
      <c r="AE35" s="245"/>
      <c r="AF35" s="246"/>
    </row>
    <row r="36" spans="1:32" ht="15.75" customHeight="1">
      <c r="A36" s="37">
        <v>42087</v>
      </c>
      <c r="B36" s="247">
        <v>27</v>
      </c>
      <c r="C36">
        <v>2965</v>
      </c>
      <c r="D36">
        <v>27.3</v>
      </c>
      <c r="E36">
        <v>198.23</v>
      </c>
      <c r="F36" s="303">
        <f t="shared" si="11"/>
        <v>92</v>
      </c>
      <c r="G36" s="249">
        <f t="shared" si="12"/>
        <v>2825.81</v>
      </c>
      <c r="H36" s="300">
        <f t="shared" si="7"/>
        <v>371.85</v>
      </c>
      <c r="I36" s="309">
        <f t="shared" si="13"/>
        <v>-579.33000000000004</v>
      </c>
      <c r="J36" s="309">
        <f t="shared" si="14"/>
        <v>-335.65</v>
      </c>
      <c r="K36" s="249">
        <f t="shared" si="15"/>
        <v>0.40402287231096512</v>
      </c>
      <c r="L36" s="249">
        <f t="shared" si="16"/>
        <v>-1.0869565217389143E-2</v>
      </c>
      <c r="M36" s="249">
        <f t="shared" si="17"/>
        <v>-0.88043478260869801</v>
      </c>
      <c r="N36" s="304">
        <f t="shared" si="18"/>
        <v>0.37170104252608793</v>
      </c>
      <c r="O36" s="302">
        <f t="shared" si="19"/>
        <v>1.00000350721892</v>
      </c>
      <c r="P36" s="302">
        <f t="shared" si="20"/>
        <v>1.00000350721892</v>
      </c>
      <c r="Q36" s="302">
        <f t="shared" si="21"/>
        <v>669.54026869188385</v>
      </c>
      <c r="R36" s="302">
        <f t="shared" si="22"/>
        <v>-149.91301944067533</v>
      </c>
      <c r="S36" s="249">
        <f t="shared" si="0"/>
        <v>0</v>
      </c>
      <c r="T36" s="249">
        <f t="shared" si="1"/>
        <v>0</v>
      </c>
      <c r="U36" s="249">
        <f t="shared" si="2"/>
        <v>0</v>
      </c>
      <c r="V36" s="249">
        <f t="shared" si="3"/>
        <v>0</v>
      </c>
      <c r="W36" s="285" t="str">
        <f t="shared" si="8"/>
        <v>S</v>
      </c>
      <c r="X36" s="286">
        <f t="shared" si="9"/>
        <v>18.22999999999999</v>
      </c>
      <c r="Y36" s="287" t="str">
        <f t="shared" si="10"/>
        <v>W</v>
      </c>
      <c r="Z36" s="288">
        <f t="shared" si="23"/>
        <v>0</v>
      </c>
      <c r="AA36" s="248">
        <f t="shared" si="4"/>
        <v>210.08698055932467</v>
      </c>
      <c r="AB36" s="248">
        <f t="shared" si="5"/>
        <v>-56.26301944067535</v>
      </c>
      <c r="AC36" s="248">
        <f t="shared" si="6"/>
        <v>669.54026869188385</v>
      </c>
      <c r="AD36" s="245"/>
      <c r="AE36" s="245"/>
      <c r="AF36" s="246"/>
    </row>
    <row r="37" spans="1:32" ht="15.75" customHeight="1">
      <c r="A37" s="37">
        <v>42087</v>
      </c>
      <c r="B37" s="247">
        <v>28</v>
      </c>
      <c r="C37">
        <v>3057</v>
      </c>
      <c r="D37">
        <v>27.78</v>
      </c>
      <c r="E37">
        <v>197.02</v>
      </c>
      <c r="F37" s="303">
        <f t="shared" si="11"/>
        <v>92</v>
      </c>
      <c r="G37" s="249">
        <f t="shared" si="12"/>
        <v>2907.39</v>
      </c>
      <c r="H37" s="300">
        <f t="shared" si="7"/>
        <v>387.28</v>
      </c>
      <c r="I37" s="309">
        <f t="shared" si="13"/>
        <v>-619.87</v>
      </c>
      <c r="J37" s="309">
        <f t="shared" si="14"/>
        <v>-348.53</v>
      </c>
      <c r="K37" s="249">
        <f t="shared" si="15"/>
        <v>0.80123508235228991</v>
      </c>
      <c r="L37" s="249">
        <f t="shared" si="16"/>
        <v>0.52173913043478304</v>
      </c>
      <c r="M37" s="249">
        <f t="shared" si="17"/>
        <v>-1.3152173913043255</v>
      </c>
      <c r="N37" s="304">
        <f t="shared" si="18"/>
        <v>0.73713627576410667</v>
      </c>
      <c r="O37" s="302">
        <f t="shared" si="19"/>
        <v>1.0000137935561102</v>
      </c>
      <c r="P37" s="302">
        <f t="shared" si="20"/>
        <v>1.0000137935561102</v>
      </c>
      <c r="Q37" s="302">
        <f t="shared" si="21"/>
        <v>711.13428956843302</v>
      </c>
      <c r="R37" s="302">
        <f t="shared" si="22"/>
        <v>-150.65256038120091</v>
      </c>
      <c r="S37" s="249">
        <f t="shared" si="0"/>
        <v>0</v>
      </c>
      <c r="T37" s="249">
        <f t="shared" si="1"/>
        <v>0</v>
      </c>
      <c r="U37" s="249">
        <f t="shared" si="2"/>
        <v>0</v>
      </c>
      <c r="V37" s="249">
        <f t="shared" si="3"/>
        <v>0</v>
      </c>
      <c r="W37" s="285" t="str">
        <f t="shared" si="8"/>
        <v>S</v>
      </c>
      <c r="X37" s="286">
        <f t="shared" si="9"/>
        <v>17.02000000000001</v>
      </c>
      <c r="Y37" s="287" t="str">
        <f t="shared" si="10"/>
        <v>W</v>
      </c>
      <c r="Z37" s="288">
        <f t="shared" si="23"/>
        <v>0</v>
      </c>
      <c r="AA37" s="248">
        <f t="shared" si="4"/>
        <v>209.34743961879909</v>
      </c>
      <c r="AB37" s="248">
        <f t="shared" si="5"/>
        <v>-57.002560381200936</v>
      </c>
      <c r="AC37" s="248">
        <f t="shared" si="6"/>
        <v>711.13428956843302</v>
      </c>
      <c r="AD37" s="245"/>
      <c r="AE37" s="245"/>
      <c r="AF37" s="246"/>
    </row>
    <row r="38" spans="1:32" ht="15.75" customHeight="1">
      <c r="A38" s="37">
        <v>42087</v>
      </c>
      <c r="B38" s="247">
        <v>29</v>
      </c>
      <c r="C38">
        <v>3153</v>
      </c>
      <c r="D38">
        <v>28.56</v>
      </c>
      <c r="E38">
        <v>196.06</v>
      </c>
      <c r="F38" s="303">
        <f t="shared" si="11"/>
        <v>96</v>
      </c>
      <c r="G38" s="249">
        <f t="shared" si="12"/>
        <v>2992.02</v>
      </c>
      <c r="H38" s="300">
        <f t="shared" si="7"/>
        <v>402.92</v>
      </c>
      <c r="I38" s="309">
        <f t="shared" si="13"/>
        <v>-663.31</v>
      </c>
      <c r="J38" s="309">
        <f t="shared" si="14"/>
        <v>-361.43</v>
      </c>
      <c r="K38" s="249">
        <f t="shared" si="15"/>
        <v>0.93967069252256141</v>
      </c>
      <c r="L38" s="249">
        <f t="shared" si="16"/>
        <v>0.81249999999999745</v>
      </c>
      <c r="M38" s="249">
        <f t="shared" si="17"/>
        <v>-1.0000000000000084</v>
      </c>
      <c r="N38" s="304">
        <f t="shared" si="18"/>
        <v>0.90208386482165903</v>
      </c>
      <c r="O38" s="302">
        <f t="shared" si="19"/>
        <v>1.0000206575153645</v>
      </c>
      <c r="P38" s="302">
        <f t="shared" si="20"/>
        <v>1.0000206575153645</v>
      </c>
      <c r="Q38" s="302">
        <f t="shared" si="21"/>
        <v>755.38850997351017</v>
      </c>
      <c r="R38" s="302">
        <f t="shared" si="22"/>
        <v>-151.41454105293371</v>
      </c>
      <c r="S38" s="249">
        <f t="shared" si="0"/>
        <v>0</v>
      </c>
      <c r="T38" s="249">
        <f t="shared" si="1"/>
        <v>0</v>
      </c>
      <c r="U38" s="249">
        <f t="shared" si="2"/>
        <v>0</v>
      </c>
      <c r="V38" s="249">
        <f t="shared" si="3"/>
        <v>0</v>
      </c>
      <c r="W38" s="285" t="str">
        <f t="shared" si="8"/>
        <v>S</v>
      </c>
      <c r="X38" s="286">
        <f t="shared" si="9"/>
        <v>16.060000000000002</v>
      </c>
      <c r="Y38" s="287" t="str">
        <f t="shared" si="10"/>
        <v>W</v>
      </c>
      <c r="Z38" s="288">
        <f t="shared" si="23"/>
        <v>0</v>
      </c>
      <c r="AA38" s="248">
        <f t="shared" si="4"/>
        <v>208.58545894706629</v>
      </c>
      <c r="AB38" s="248">
        <f t="shared" si="5"/>
        <v>-57.764541052933737</v>
      </c>
      <c r="AC38" s="248">
        <f t="shared" si="6"/>
        <v>755.38850997351017</v>
      </c>
      <c r="AD38" s="245"/>
      <c r="AE38" s="245"/>
      <c r="AF38" s="246"/>
    </row>
    <row r="39" spans="1:32" ht="15.75" customHeight="1">
      <c r="A39" s="37">
        <v>42087</v>
      </c>
      <c r="B39" s="247">
        <v>30</v>
      </c>
      <c r="C39">
        <v>3248</v>
      </c>
      <c r="D39">
        <v>28.25</v>
      </c>
      <c r="E39">
        <v>195.44</v>
      </c>
      <c r="F39" s="303">
        <f t="shared" si="11"/>
        <v>95</v>
      </c>
      <c r="G39" s="249">
        <f t="shared" si="12"/>
        <v>3075.58</v>
      </c>
      <c r="H39" s="300">
        <f t="shared" si="7"/>
        <v>417.94</v>
      </c>
      <c r="I39" s="309">
        <f t="shared" si="13"/>
        <v>-706.8</v>
      </c>
      <c r="J39" s="309">
        <f t="shared" si="14"/>
        <v>-373.7</v>
      </c>
      <c r="K39" s="249">
        <f t="shared" si="15"/>
        <v>0.45040255798188683</v>
      </c>
      <c r="L39" s="249">
        <f t="shared" si="16"/>
        <v>-0.32631578947368284</v>
      </c>
      <c r="M39" s="249">
        <f t="shared" si="17"/>
        <v>-0.65263157894737323</v>
      </c>
      <c r="N39" s="304">
        <f t="shared" si="18"/>
        <v>0.42788243008279248</v>
      </c>
      <c r="O39" s="302">
        <f t="shared" si="19"/>
        <v>1.0000046475580018</v>
      </c>
      <c r="P39" s="302">
        <f t="shared" si="20"/>
        <v>1.0000046475580018</v>
      </c>
      <c r="Q39" s="302">
        <f t="shared" si="21"/>
        <v>799.51105683411276</v>
      </c>
      <c r="R39" s="302">
        <f t="shared" si="22"/>
        <v>-152.13365152682869</v>
      </c>
      <c r="S39" s="249">
        <f t="shared" si="0"/>
        <v>0</v>
      </c>
      <c r="T39" s="249">
        <f t="shared" si="1"/>
        <v>0</v>
      </c>
      <c r="U39" s="249">
        <f t="shared" si="2"/>
        <v>0</v>
      </c>
      <c r="V39" s="249">
        <f t="shared" si="3"/>
        <v>0</v>
      </c>
      <c r="W39" s="285" t="str">
        <f t="shared" si="8"/>
        <v>S</v>
      </c>
      <c r="X39" s="286">
        <f t="shared" si="9"/>
        <v>15.439999999999998</v>
      </c>
      <c r="Y39" s="287" t="str">
        <f t="shared" si="10"/>
        <v>W</v>
      </c>
      <c r="Z39" s="288">
        <f t="shared" si="23"/>
        <v>0</v>
      </c>
      <c r="AA39" s="248">
        <f t="shared" si="4"/>
        <v>207.86634847317131</v>
      </c>
      <c r="AB39" s="248">
        <f t="shared" si="5"/>
        <v>-58.483651526828709</v>
      </c>
      <c r="AC39" s="248">
        <f t="shared" si="6"/>
        <v>799.51105683411276</v>
      </c>
      <c r="AD39" s="245"/>
      <c r="AE39" s="245"/>
      <c r="AF39" s="246"/>
    </row>
    <row r="40" spans="1:32" ht="15.75" customHeight="1">
      <c r="A40" s="37">
        <v>42087</v>
      </c>
      <c r="B40" s="247">
        <v>31</v>
      </c>
      <c r="C40">
        <v>3344</v>
      </c>
      <c r="D40">
        <v>27.86</v>
      </c>
      <c r="E40">
        <v>193.26</v>
      </c>
      <c r="F40" s="303">
        <f t="shared" si="11"/>
        <v>96</v>
      </c>
      <c r="G40" s="249">
        <f t="shared" si="12"/>
        <v>3160.3</v>
      </c>
      <c r="H40" s="300">
        <f t="shared" si="7"/>
        <v>431.89</v>
      </c>
      <c r="I40" s="309">
        <f t="shared" si="13"/>
        <v>-750.53</v>
      </c>
      <c r="J40" s="309">
        <f t="shared" si="14"/>
        <v>-384.89</v>
      </c>
      <c r="K40" s="249">
        <f t="shared" si="15"/>
        <v>1.1426018003307123</v>
      </c>
      <c r="L40" s="249">
        <f t="shared" si="16"/>
        <v>-0.40625000000000061</v>
      </c>
      <c r="M40" s="249">
        <f t="shared" si="17"/>
        <v>-2.2708333333333401</v>
      </c>
      <c r="N40" s="304">
        <f t="shared" si="18"/>
        <v>1.0968977283174839</v>
      </c>
      <c r="O40" s="302">
        <f t="shared" si="19"/>
        <v>1.0000305437024957</v>
      </c>
      <c r="P40" s="302">
        <f t="shared" si="20"/>
        <v>1.0000305437024957</v>
      </c>
      <c r="Q40" s="302">
        <f t="shared" si="21"/>
        <v>843.46641486190777</v>
      </c>
      <c r="R40" s="302">
        <f t="shared" si="22"/>
        <v>-152.8501478181328</v>
      </c>
      <c r="S40" s="249">
        <f t="shared" si="0"/>
        <v>0</v>
      </c>
      <c r="T40" s="249">
        <f t="shared" si="1"/>
        <v>0</v>
      </c>
      <c r="U40" s="249">
        <f t="shared" si="2"/>
        <v>0</v>
      </c>
      <c r="V40" s="249">
        <f t="shared" si="3"/>
        <v>0</v>
      </c>
      <c r="W40" s="285" t="str">
        <f t="shared" si="8"/>
        <v>S</v>
      </c>
      <c r="X40" s="286">
        <f t="shared" si="9"/>
        <v>13.259999999999991</v>
      </c>
      <c r="Y40" s="287" t="str">
        <f t="shared" si="10"/>
        <v>W</v>
      </c>
      <c r="Z40" s="288">
        <f t="shared" si="23"/>
        <v>0</v>
      </c>
      <c r="AA40" s="248">
        <f t="shared" si="4"/>
        <v>207.1498521818672</v>
      </c>
      <c r="AB40" s="248">
        <f t="shared" si="5"/>
        <v>-59.20014781813282</v>
      </c>
      <c r="AC40" s="248">
        <f t="shared" si="6"/>
        <v>843.46641486190777</v>
      </c>
      <c r="AD40" s="245"/>
      <c r="AE40" s="245"/>
      <c r="AF40" s="246"/>
    </row>
    <row r="41" spans="1:32" ht="15.75" customHeight="1">
      <c r="A41" s="37">
        <v>42087</v>
      </c>
      <c r="B41" s="247">
        <v>32</v>
      </c>
      <c r="C41">
        <v>3440</v>
      </c>
      <c r="D41">
        <v>26.79</v>
      </c>
      <c r="E41">
        <v>201.4</v>
      </c>
      <c r="F41" s="303">
        <f t="shared" si="11"/>
        <v>96</v>
      </c>
      <c r="G41" s="249">
        <f t="shared" si="12"/>
        <v>3245.62</v>
      </c>
      <c r="H41" s="300">
        <f t="shared" si="7"/>
        <v>447.58</v>
      </c>
      <c r="I41" s="309">
        <f t="shared" si="13"/>
        <v>-792.52</v>
      </c>
      <c r="J41" s="309">
        <f t="shared" si="14"/>
        <v>-397.93</v>
      </c>
      <c r="K41" s="249">
        <f t="shared" si="15"/>
        <v>4.045545566553634</v>
      </c>
      <c r="L41" s="249">
        <f t="shared" si="16"/>
        <v>-1.1145833333333335</v>
      </c>
      <c r="M41" s="249">
        <f t="shared" si="17"/>
        <v>8.4791666666666821</v>
      </c>
      <c r="N41" s="304">
        <f t="shared" si="18"/>
        <v>3.8837237438914882</v>
      </c>
      <c r="O41" s="302">
        <f t="shared" si="19"/>
        <v>1.0003830625885819</v>
      </c>
      <c r="P41" s="302">
        <f t="shared" si="20"/>
        <v>1.0003830625885819</v>
      </c>
      <c r="Q41" s="302">
        <f t="shared" si="21"/>
        <v>886.81240141306091</v>
      </c>
      <c r="R41" s="302">
        <f t="shared" si="22"/>
        <v>-153.33844321638068</v>
      </c>
      <c r="S41" s="249">
        <f t="shared" si="0"/>
        <v>0</v>
      </c>
      <c r="T41" s="249">
        <f t="shared" si="1"/>
        <v>0</v>
      </c>
      <c r="U41" s="249">
        <f t="shared" si="2"/>
        <v>0</v>
      </c>
      <c r="V41" s="249">
        <f t="shared" si="3"/>
        <v>0</v>
      </c>
      <c r="W41" s="285" t="str">
        <f t="shared" si="8"/>
        <v>S</v>
      </c>
      <c r="X41" s="286">
        <f t="shared" si="9"/>
        <v>21.400000000000006</v>
      </c>
      <c r="Y41" s="287" t="str">
        <f t="shared" si="10"/>
        <v>W</v>
      </c>
      <c r="Z41" s="288">
        <f t="shared" si="23"/>
        <v>0</v>
      </c>
      <c r="AA41" s="248">
        <f t="shared" si="4"/>
        <v>206.66155678361932</v>
      </c>
      <c r="AB41" s="248">
        <f t="shared" si="5"/>
        <v>-59.688443216380705</v>
      </c>
      <c r="AC41" s="248">
        <f t="shared" si="6"/>
        <v>886.81240141306091</v>
      </c>
      <c r="AD41" s="245"/>
      <c r="AE41" s="245"/>
      <c r="AF41" s="246"/>
    </row>
    <row r="42" spans="1:32" ht="15.75" customHeight="1">
      <c r="A42" s="37">
        <v>42087</v>
      </c>
      <c r="B42" s="247">
        <v>33</v>
      </c>
      <c r="C42">
        <v>3536</v>
      </c>
      <c r="D42">
        <v>25.89</v>
      </c>
      <c r="E42">
        <v>200.69</v>
      </c>
      <c r="F42" s="303">
        <f t="shared" si="11"/>
        <v>96</v>
      </c>
      <c r="G42" s="249">
        <f t="shared" si="12"/>
        <v>3331.65</v>
      </c>
      <c r="H42" s="300">
        <f t="shared" si="7"/>
        <v>465.38</v>
      </c>
      <c r="I42" s="309">
        <f t="shared" si="13"/>
        <v>-832.27</v>
      </c>
      <c r="J42" s="309">
        <f t="shared" si="14"/>
        <v>-413.23</v>
      </c>
      <c r="K42" s="249">
        <f t="shared" si="15"/>
        <v>0.99325667518377525</v>
      </c>
      <c r="L42" s="249">
        <f t="shared" si="16"/>
        <v>-0.93749999999999856</v>
      </c>
      <c r="M42" s="249">
        <f t="shared" si="17"/>
        <v>-0.7395833333333417</v>
      </c>
      <c r="N42" s="304">
        <f t="shared" si="18"/>
        <v>0.9535264081764242</v>
      </c>
      <c r="O42" s="302">
        <f t="shared" si="19"/>
        <v>1.0000230808058868</v>
      </c>
      <c r="P42" s="302">
        <f t="shared" si="20"/>
        <v>1.0000230808058868</v>
      </c>
      <c r="Q42" s="302">
        <f t="shared" si="21"/>
        <v>929.21062510068191</v>
      </c>
      <c r="R42" s="302">
        <f t="shared" si="22"/>
        <v>-153.59516271153552</v>
      </c>
      <c r="S42" s="249">
        <f t="shared" si="0"/>
        <v>0</v>
      </c>
      <c r="T42" s="249">
        <f t="shared" si="1"/>
        <v>0</v>
      </c>
      <c r="U42" s="249">
        <f t="shared" si="2"/>
        <v>0</v>
      </c>
      <c r="V42" s="249">
        <f t="shared" si="3"/>
        <v>0</v>
      </c>
      <c r="W42" s="285" t="str">
        <f t="shared" si="8"/>
        <v>S</v>
      </c>
      <c r="X42" s="286">
        <f t="shared" si="9"/>
        <v>20.689999999999998</v>
      </c>
      <c r="Y42" s="287" t="str">
        <f t="shared" si="10"/>
        <v>W</v>
      </c>
      <c r="Z42" s="288">
        <f t="shared" si="23"/>
        <v>0</v>
      </c>
      <c r="AA42" s="248">
        <f t="shared" si="4"/>
        <v>206.40483728846448</v>
      </c>
      <c r="AB42" s="248">
        <f t="shared" si="5"/>
        <v>-59.945162711535545</v>
      </c>
      <c r="AC42" s="248">
        <f t="shared" si="6"/>
        <v>929.21062510068191</v>
      </c>
      <c r="AD42" s="245"/>
      <c r="AE42" s="245"/>
      <c r="AF42" s="246"/>
    </row>
    <row r="43" spans="1:32" ht="15.75" customHeight="1">
      <c r="A43" s="37">
        <v>42087</v>
      </c>
      <c r="B43" s="247">
        <v>34</v>
      </c>
      <c r="C43">
        <v>3631</v>
      </c>
      <c r="D43">
        <v>24.68</v>
      </c>
      <c r="E43">
        <v>199.8</v>
      </c>
      <c r="F43" s="303">
        <f t="shared" si="11"/>
        <v>95</v>
      </c>
      <c r="G43" s="249">
        <f t="shared" si="12"/>
        <v>3417.55</v>
      </c>
      <c r="H43" s="300">
        <f t="shared" si="7"/>
        <v>481.82</v>
      </c>
      <c r="I43" s="309">
        <f t="shared" si="13"/>
        <v>-870.34</v>
      </c>
      <c r="J43" s="309">
        <f t="shared" si="14"/>
        <v>-427.28</v>
      </c>
      <c r="K43" s="249">
        <f t="shared" si="15"/>
        <v>1.3350277031427475</v>
      </c>
      <c r="L43" s="249">
        <f t="shared" si="16"/>
        <v>-1.2736842105263166</v>
      </c>
      <c r="M43" s="249">
        <f t="shared" si="17"/>
        <v>-0.9368421052631436</v>
      </c>
      <c r="N43" s="304">
        <f t="shared" si="18"/>
        <v>1.2682763179856102</v>
      </c>
      <c r="O43" s="302">
        <f t="shared" si="19"/>
        <v>1.0000408340574702</v>
      </c>
      <c r="P43" s="302">
        <f t="shared" si="20"/>
        <v>1.0000408340574702</v>
      </c>
      <c r="Q43" s="302">
        <f t="shared" si="21"/>
        <v>969.56686927720466</v>
      </c>
      <c r="R43" s="302">
        <f t="shared" si="22"/>
        <v>-153.85198208661319</v>
      </c>
      <c r="S43" s="249">
        <f t="shared" si="0"/>
        <v>0</v>
      </c>
      <c r="T43" s="249">
        <f t="shared" si="1"/>
        <v>0</v>
      </c>
      <c r="U43" s="249">
        <f t="shared" si="2"/>
        <v>0</v>
      </c>
      <c r="V43" s="249">
        <f t="shared" si="3"/>
        <v>0</v>
      </c>
      <c r="W43" s="285" t="str">
        <f t="shared" si="8"/>
        <v>S</v>
      </c>
      <c r="X43" s="286">
        <f t="shared" si="9"/>
        <v>19.800000000000011</v>
      </c>
      <c r="Y43" s="287" t="str">
        <f t="shared" si="10"/>
        <v>W</v>
      </c>
      <c r="Z43" s="288">
        <f t="shared" si="23"/>
        <v>0</v>
      </c>
      <c r="AA43" s="248">
        <f t="shared" si="4"/>
        <v>206.14801791338681</v>
      </c>
      <c r="AB43" s="248">
        <f t="shared" si="5"/>
        <v>-60.201982086613214</v>
      </c>
      <c r="AC43" s="248">
        <f t="shared" si="6"/>
        <v>969.56686927720466</v>
      </c>
      <c r="AD43" s="245"/>
      <c r="AE43" s="245"/>
      <c r="AF43" s="246"/>
    </row>
    <row r="44" spans="1:32" ht="15.75" customHeight="1">
      <c r="A44" s="37">
        <v>42087</v>
      </c>
      <c r="B44" s="247">
        <v>35</v>
      </c>
      <c r="C44">
        <v>3727</v>
      </c>
      <c r="D44">
        <v>23.06</v>
      </c>
      <c r="E44">
        <v>199.29</v>
      </c>
      <c r="F44" s="303">
        <f t="shared" si="11"/>
        <v>96</v>
      </c>
      <c r="G44" s="249">
        <f t="shared" si="12"/>
        <v>3505.34</v>
      </c>
      <c r="H44" s="300">
        <f t="shared" si="7"/>
        <v>497.12</v>
      </c>
      <c r="I44" s="309">
        <f t="shared" si="13"/>
        <v>-906.95</v>
      </c>
      <c r="J44" s="309">
        <f t="shared" si="14"/>
        <v>-440.28</v>
      </c>
      <c r="K44" s="249">
        <f t="shared" si="15"/>
        <v>1.7011234256903196</v>
      </c>
      <c r="L44" s="249">
        <f t="shared" si="16"/>
        <v>-1.6875000000000011</v>
      </c>
      <c r="M44" s="249">
        <f t="shared" si="17"/>
        <v>-0.53125000000002021</v>
      </c>
      <c r="N44" s="304">
        <f t="shared" si="18"/>
        <v>1.633078488662707</v>
      </c>
      <c r="O44" s="302">
        <f t="shared" si="19"/>
        <v>1.0000677053346458</v>
      </c>
      <c r="P44" s="302">
        <f t="shared" si="20"/>
        <v>1.0000677053346458</v>
      </c>
      <c r="Q44" s="302">
        <f t="shared" si="21"/>
        <v>1008.1690239736589</v>
      </c>
      <c r="R44" s="302">
        <f t="shared" si="22"/>
        <v>-154.10568787154074</v>
      </c>
      <c r="S44" s="249">
        <f t="shared" si="0"/>
        <v>0</v>
      </c>
      <c r="T44" s="249">
        <f t="shared" si="1"/>
        <v>0</v>
      </c>
      <c r="U44" s="249">
        <f t="shared" si="2"/>
        <v>0</v>
      </c>
      <c r="V44" s="249">
        <f t="shared" si="3"/>
        <v>0</v>
      </c>
      <c r="W44" s="285" t="str">
        <f t="shared" si="8"/>
        <v>S</v>
      </c>
      <c r="X44" s="286">
        <f t="shared" si="9"/>
        <v>19.289999999999992</v>
      </c>
      <c r="Y44" s="287" t="str">
        <f t="shared" si="10"/>
        <v>W</v>
      </c>
      <c r="Z44" s="288">
        <f t="shared" si="23"/>
        <v>0</v>
      </c>
      <c r="AA44" s="248">
        <f t="shared" si="4"/>
        <v>205.89431212845926</v>
      </c>
      <c r="AB44" s="248">
        <f t="shared" si="5"/>
        <v>-60.455687871540761</v>
      </c>
      <c r="AC44" s="248">
        <f t="shared" si="6"/>
        <v>1008.1690239736589</v>
      </c>
      <c r="AD44" s="245"/>
      <c r="AE44" s="245"/>
      <c r="AF44" s="246"/>
    </row>
    <row r="45" spans="1:32" ht="15.75" customHeight="1">
      <c r="A45" s="37">
        <v>42087</v>
      </c>
      <c r="B45" s="247">
        <v>36</v>
      </c>
      <c r="C45">
        <v>3822</v>
      </c>
      <c r="D45">
        <v>23.77</v>
      </c>
      <c r="E45">
        <v>207.17</v>
      </c>
      <c r="F45" s="303">
        <f t="shared" si="11"/>
        <v>95</v>
      </c>
      <c r="G45" s="249">
        <f t="shared" si="12"/>
        <v>3592.54</v>
      </c>
      <c r="H45" s="300">
        <f t="shared" si="7"/>
        <v>514.19000000000005</v>
      </c>
      <c r="I45" s="309">
        <f t="shared" si="13"/>
        <v>-941.55</v>
      </c>
      <c r="J45" s="309">
        <f t="shared" si="14"/>
        <v>-455.17</v>
      </c>
      <c r="K45" s="249">
        <f t="shared" si="15"/>
        <v>3.3774122233016444</v>
      </c>
      <c r="L45" s="249">
        <f t="shared" si="16"/>
        <v>0.74736842105263246</v>
      </c>
      <c r="M45" s="249">
        <f t="shared" si="17"/>
        <v>8.2947368421052587</v>
      </c>
      <c r="N45" s="304">
        <f t="shared" si="18"/>
        <v>3.2085416121365622</v>
      </c>
      <c r="O45" s="302">
        <f t="shared" si="19"/>
        <v>1.0002614117208852</v>
      </c>
      <c r="P45" s="302">
        <f t="shared" si="20"/>
        <v>1.0002614117208852</v>
      </c>
      <c r="Q45" s="302">
        <f t="shared" si="21"/>
        <v>1045.7992787337348</v>
      </c>
      <c r="R45" s="302">
        <f t="shared" si="22"/>
        <v>-154.19965738847245</v>
      </c>
      <c r="S45" s="249">
        <f t="shared" si="0"/>
        <v>0</v>
      </c>
      <c r="T45" s="249">
        <f t="shared" si="1"/>
        <v>0</v>
      </c>
      <c r="U45" s="249">
        <f t="shared" si="2"/>
        <v>0</v>
      </c>
      <c r="V45" s="249">
        <f t="shared" si="3"/>
        <v>0</v>
      </c>
      <c r="W45" s="285" t="str">
        <f t="shared" si="8"/>
        <v>S</v>
      </c>
      <c r="X45" s="286">
        <f t="shared" si="9"/>
        <v>27.169999999999987</v>
      </c>
      <c r="Y45" s="287" t="str">
        <f t="shared" si="10"/>
        <v>W</v>
      </c>
      <c r="Z45" s="288">
        <f t="shared" si="23"/>
        <v>0</v>
      </c>
      <c r="AA45" s="248">
        <f t="shared" si="4"/>
        <v>205.80034261152755</v>
      </c>
      <c r="AB45" s="248">
        <f t="shared" si="5"/>
        <v>-60.549657388472468</v>
      </c>
      <c r="AC45" s="248">
        <f t="shared" si="6"/>
        <v>1045.7992787337348</v>
      </c>
      <c r="AD45" s="245"/>
      <c r="AE45" s="245"/>
      <c r="AF45" s="246"/>
    </row>
    <row r="46" spans="1:32" ht="15.75" customHeight="1">
      <c r="A46" s="37">
        <v>42087</v>
      </c>
      <c r="B46" s="247">
        <v>37</v>
      </c>
      <c r="C46">
        <v>3918</v>
      </c>
      <c r="D46">
        <v>25.34</v>
      </c>
      <c r="E46">
        <v>208.72</v>
      </c>
      <c r="F46" s="303">
        <f t="shared" si="11"/>
        <v>96</v>
      </c>
      <c r="G46" s="249">
        <f t="shared" si="12"/>
        <v>3679.86</v>
      </c>
      <c r="H46" s="300">
        <f t="shared" si="7"/>
        <v>535.1</v>
      </c>
      <c r="I46" s="309">
        <f t="shared" si="13"/>
        <v>-976.78</v>
      </c>
      <c r="J46" s="309">
        <f t="shared" si="14"/>
        <v>-473.88</v>
      </c>
      <c r="K46" s="249">
        <f t="shared" si="15"/>
        <v>1.7675769938165709</v>
      </c>
      <c r="L46" s="249">
        <f t="shared" si="16"/>
        <v>1.635416666666667</v>
      </c>
      <c r="M46" s="249">
        <f t="shared" si="17"/>
        <v>1.6145833333333452</v>
      </c>
      <c r="N46" s="304">
        <f t="shared" si="18"/>
        <v>1.696873914063908</v>
      </c>
      <c r="O46" s="302">
        <f t="shared" si="19"/>
        <v>1.0000730988811837</v>
      </c>
      <c r="P46" s="302">
        <f t="shared" si="20"/>
        <v>1.0000730988811837</v>
      </c>
      <c r="Q46" s="302">
        <f t="shared" si="21"/>
        <v>1085.6617441910716</v>
      </c>
      <c r="R46" s="302">
        <f t="shared" si="22"/>
        <v>-154.11988617059592</v>
      </c>
      <c r="S46" s="249">
        <f t="shared" si="0"/>
        <v>0</v>
      </c>
      <c r="T46" s="249">
        <f t="shared" si="1"/>
        <v>0</v>
      </c>
      <c r="U46" s="249">
        <f t="shared" si="2"/>
        <v>0</v>
      </c>
      <c r="V46" s="249">
        <f t="shared" si="3"/>
        <v>0</v>
      </c>
      <c r="W46" s="285" t="str">
        <f t="shared" si="8"/>
        <v>S</v>
      </c>
      <c r="X46" s="286">
        <f t="shared" si="9"/>
        <v>28.72</v>
      </c>
      <c r="Y46" s="287" t="str">
        <f t="shared" si="10"/>
        <v>W</v>
      </c>
      <c r="Z46" s="288">
        <f t="shared" si="23"/>
        <v>0</v>
      </c>
      <c r="AA46" s="248">
        <f t="shared" si="4"/>
        <v>205.88011382940408</v>
      </c>
      <c r="AB46" s="248">
        <f t="shared" si="5"/>
        <v>-60.469886170595942</v>
      </c>
      <c r="AC46" s="248">
        <f t="shared" si="6"/>
        <v>1085.6617441910716</v>
      </c>
      <c r="AD46" s="245"/>
      <c r="AE46" s="245"/>
      <c r="AF46" s="246"/>
    </row>
    <row r="47" spans="1:32" ht="15.75" customHeight="1">
      <c r="A47" s="37">
        <v>42087</v>
      </c>
      <c r="B47" s="247">
        <v>38</v>
      </c>
      <c r="C47">
        <v>4014</v>
      </c>
      <c r="D47">
        <v>26.66</v>
      </c>
      <c r="E47">
        <v>206.98</v>
      </c>
      <c r="F47" s="303">
        <f t="shared" si="11"/>
        <v>96</v>
      </c>
      <c r="G47" s="249">
        <f t="shared" si="12"/>
        <v>3766.14</v>
      </c>
      <c r="H47" s="300">
        <f t="shared" si="7"/>
        <v>557.07000000000005</v>
      </c>
      <c r="I47" s="309">
        <f t="shared" si="13"/>
        <v>-1013.99</v>
      </c>
      <c r="J47" s="309">
        <f t="shared" si="14"/>
        <v>-493.52</v>
      </c>
      <c r="K47" s="249">
        <f t="shared" si="15"/>
        <v>1.5879268858920548</v>
      </c>
      <c r="L47" s="249">
        <f t="shared" si="16"/>
        <v>1.3750000000000004</v>
      </c>
      <c r="M47" s="249">
        <f t="shared" si="17"/>
        <v>-1.8125000000000095</v>
      </c>
      <c r="N47" s="304">
        <f t="shared" si="18"/>
        <v>1.5244098104563726</v>
      </c>
      <c r="O47" s="302">
        <f t="shared" si="19"/>
        <v>1.0000589939808764</v>
      </c>
      <c r="P47" s="302">
        <f t="shared" si="20"/>
        <v>1.0000589939808764</v>
      </c>
      <c r="Q47" s="302">
        <f t="shared" si="21"/>
        <v>1127.7134877707192</v>
      </c>
      <c r="R47" s="302">
        <f t="shared" si="22"/>
        <v>-154.04730752380962</v>
      </c>
      <c r="S47" s="249">
        <f t="shared" si="0"/>
        <v>0</v>
      </c>
      <c r="T47" s="249">
        <f t="shared" si="1"/>
        <v>0</v>
      </c>
      <c r="U47" s="249">
        <f t="shared" si="2"/>
        <v>0</v>
      </c>
      <c r="V47" s="249">
        <f t="shared" si="3"/>
        <v>0</v>
      </c>
      <c r="W47" s="285" t="str">
        <f t="shared" si="8"/>
        <v>S</v>
      </c>
      <c r="X47" s="286">
        <f t="shared" si="9"/>
        <v>26.97999999999999</v>
      </c>
      <c r="Y47" s="287" t="str">
        <f t="shared" si="10"/>
        <v>W</v>
      </c>
      <c r="Z47" s="288">
        <f t="shared" si="23"/>
        <v>0</v>
      </c>
      <c r="AA47" s="248">
        <f t="shared" si="4"/>
        <v>205.95269247619038</v>
      </c>
      <c r="AB47" s="248">
        <f t="shared" si="5"/>
        <v>-60.397307523809644</v>
      </c>
      <c r="AC47" s="248">
        <f t="shared" si="6"/>
        <v>1127.7134877707192</v>
      </c>
      <c r="AD47" s="245"/>
      <c r="AE47" s="245"/>
      <c r="AF47" s="246"/>
    </row>
    <row r="48" spans="1:32" ht="15.75" customHeight="1">
      <c r="A48" s="37">
        <v>42087</v>
      </c>
      <c r="B48" s="247">
        <v>39</v>
      </c>
      <c r="C48">
        <v>4110</v>
      </c>
      <c r="D48">
        <v>28.23</v>
      </c>
      <c r="E48">
        <v>206.53</v>
      </c>
      <c r="F48" s="303">
        <f t="shared" si="11"/>
        <v>96</v>
      </c>
      <c r="G48" s="249">
        <f t="shared" si="12"/>
        <v>3851.33</v>
      </c>
      <c r="H48" s="300">
        <f t="shared" si="7"/>
        <v>579.46</v>
      </c>
      <c r="I48" s="309">
        <f t="shared" si="13"/>
        <v>-1053.5</v>
      </c>
      <c r="J48" s="309">
        <f t="shared" si="14"/>
        <v>-513.42999999999995</v>
      </c>
      <c r="K48" s="249">
        <f t="shared" si="15"/>
        <v>1.6496144121949279</v>
      </c>
      <c r="L48" s="249">
        <f t="shared" si="16"/>
        <v>1.635416666666667</v>
      </c>
      <c r="M48" s="249">
        <f t="shared" si="17"/>
        <v>-0.46874999999998818</v>
      </c>
      <c r="N48" s="304">
        <f t="shared" si="18"/>
        <v>1.5836298357071308</v>
      </c>
      <c r="O48" s="302">
        <f t="shared" si="19"/>
        <v>1.0000636669461136</v>
      </c>
      <c r="P48" s="302">
        <f t="shared" si="20"/>
        <v>1.0000636669461136</v>
      </c>
      <c r="Q48" s="302">
        <f t="shared" si="21"/>
        <v>1171.9524797960025</v>
      </c>
      <c r="R48" s="302">
        <f t="shared" si="22"/>
        <v>-154.01741314551339</v>
      </c>
      <c r="S48" s="249">
        <f t="shared" si="0"/>
        <v>0</v>
      </c>
      <c r="T48" s="249">
        <f t="shared" si="1"/>
        <v>0</v>
      </c>
      <c r="U48" s="249">
        <f t="shared" si="2"/>
        <v>0</v>
      </c>
      <c r="V48" s="249">
        <f t="shared" si="3"/>
        <v>0</v>
      </c>
      <c r="W48" s="285" t="str">
        <f t="shared" si="8"/>
        <v>S</v>
      </c>
      <c r="X48" s="286">
        <f t="shared" si="9"/>
        <v>26.53</v>
      </c>
      <c r="Y48" s="287" t="str">
        <f t="shared" si="10"/>
        <v>W</v>
      </c>
      <c r="Z48" s="288">
        <f t="shared" si="23"/>
        <v>0</v>
      </c>
      <c r="AA48" s="248">
        <f t="shared" si="4"/>
        <v>205.98258685448661</v>
      </c>
      <c r="AB48" s="248">
        <f t="shared" si="5"/>
        <v>-60.36741314551341</v>
      </c>
      <c r="AC48" s="248">
        <f t="shared" si="6"/>
        <v>1171.9524797960025</v>
      </c>
      <c r="AD48" s="245"/>
      <c r="AE48" s="245"/>
      <c r="AF48" s="246"/>
    </row>
    <row r="49" spans="1:33" ht="15.75" customHeight="1">
      <c r="A49" s="37">
        <v>42087</v>
      </c>
      <c r="B49" s="247">
        <v>40</v>
      </c>
      <c r="C49">
        <v>4206</v>
      </c>
      <c r="D49">
        <v>29.26</v>
      </c>
      <c r="E49">
        <v>206.31</v>
      </c>
      <c r="F49" s="303">
        <f t="shared" si="11"/>
        <v>96</v>
      </c>
      <c r="G49" s="249">
        <f t="shared" si="12"/>
        <v>3935.5</v>
      </c>
      <c r="H49" s="300">
        <f t="shared" si="7"/>
        <v>602.59</v>
      </c>
      <c r="I49" s="309">
        <f t="shared" si="13"/>
        <v>-1094.8499999999999</v>
      </c>
      <c r="J49" s="309">
        <f t="shared" si="14"/>
        <v>-533.97</v>
      </c>
      <c r="K49" s="249">
        <f t="shared" si="15"/>
        <v>1.0785604340927117</v>
      </c>
      <c r="L49" s="249">
        <f t="shared" si="16"/>
        <v>1.0729166666666679</v>
      </c>
      <c r="M49" s="249">
        <f t="shared" si="17"/>
        <v>-0.22916666666666549</v>
      </c>
      <c r="N49" s="304">
        <f t="shared" si="18"/>
        <v>1.0354180167290032</v>
      </c>
      <c r="O49" s="302">
        <f t="shared" si="19"/>
        <v>1.0000272156748493</v>
      </c>
      <c r="P49" s="302">
        <f t="shared" si="20"/>
        <v>1.0000272156748493</v>
      </c>
      <c r="Q49" s="302">
        <f t="shared" si="21"/>
        <v>1218.1217030329933</v>
      </c>
      <c r="R49" s="302">
        <f t="shared" si="22"/>
        <v>-154.00101565952858</v>
      </c>
      <c r="S49" s="249">
        <f t="shared" si="0"/>
        <v>0</v>
      </c>
      <c r="T49" s="249">
        <f t="shared" si="1"/>
        <v>0</v>
      </c>
      <c r="U49" s="249">
        <f t="shared" si="2"/>
        <v>0</v>
      </c>
      <c r="V49" s="249">
        <f t="shared" si="3"/>
        <v>0</v>
      </c>
      <c r="W49" s="285" t="str">
        <f t="shared" si="8"/>
        <v>S</v>
      </c>
      <c r="X49" s="286">
        <f t="shared" si="9"/>
        <v>26.310000000000002</v>
      </c>
      <c r="Y49" s="287" t="str">
        <f t="shared" si="10"/>
        <v>W</v>
      </c>
      <c r="Z49" s="288">
        <f t="shared" si="23"/>
        <v>0</v>
      </c>
      <c r="AA49" s="248">
        <f t="shared" si="4"/>
        <v>205.99898434047142</v>
      </c>
      <c r="AB49" s="248">
        <f t="shared" si="5"/>
        <v>-60.351015659528599</v>
      </c>
      <c r="AC49" s="248">
        <f t="shared" si="6"/>
        <v>1218.1217030329933</v>
      </c>
      <c r="AD49" s="245"/>
      <c r="AE49" s="245"/>
      <c r="AF49" s="246"/>
    </row>
    <row r="50" spans="1:33" ht="15.75" customHeight="1">
      <c r="A50" s="37">
        <v>42087</v>
      </c>
      <c r="B50" s="247">
        <v>41</v>
      </c>
      <c r="C50">
        <v>4302</v>
      </c>
      <c r="D50">
        <v>27.86</v>
      </c>
      <c r="E50">
        <v>205.42</v>
      </c>
      <c r="F50" s="303">
        <f t="shared" si="11"/>
        <v>96</v>
      </c>
      <c r="G50" s="249">
        <f t="shared" si="12"/>
        <v>4019.82</v>
      </c>
      <c r="H50" s="300">
        <f t="shared" si="7"/>
        <v>625.20000000000005</v>
      </c>
      <c r="I50" s="309">
        <f t="shared" si="13"/>
        <v>-1136.1400000000001</v>
      </c>
      <c r="J50" s="309">
        <f t="shared" si="14"/>
        <v>-554</v>
      </c>
      <c r="K50" s="249">
        <f t="shared" si="15"/>
        <v>1.5241611778851261</v>
      </c>
      <c r="L50" s="249">
        <f t="shared" si="16"/>
        <v>-1.4583333333333357</v>
      </c>
      <c r="M50" s="249">
        <f t="shared" si="17"/>
        <v>-0.92708333333334869</v>
      </c>
      <c r="N50" s="304">
        <f t="shared" si="18"/>
        <v>1.4631947307697211</v>
      </c>
      <c r="O50" s="302">
        <f t="shared" si="19"/>
        <v>1.0000543508161945</v>
      </c>
      <c r="P50" s="302">
        <f t="shared" si="20"/>
        <v>1.0000543508161945</v>
      </c>
      <c r="Q50" s="302">
        <f t="shared" si="21"/>
        <v>1264.0134886938511</v>
      </c>
      <c r="R50" s="302">
        <f t="shared" si="22"/>
        <v>-154.00539830465576</v>
      </c>
      <c r="S50" s="249">
        <f t="shared" si="0"/>
        <v>0</v>
      </c>
      <c r="T50" s="249">
        <f t="shared" si="1"/>
        <v>0</v>
      </c>
      <c r="U50" s="249">
        <f t="shared" si="2"/>
        <v>0</v>
      </c>
      <c r="V50" s="249">
        <f t="shared" si="3"/>
        <v>0</v>
      </c>
      <c r="W50" s="285" t="str">
        <f t="shared" si="8"/>
        <v>S</v>
      </c>
      <c r="X50" s="286">
        <f t="shared" si="9"/>
        <v>25.419999999999987</v>
      </c>
      <c r="Y50" s="287" t="str">
        <f t="shared" si="10"/>
        <v>W</v>
      </c>
      <c r="Z50" s="288">
        <f t="shared" si="23"/>
        <v>0</v>
      </c>
      <c r="AA50" s="248">
        <f t="shared" si="4"/>
        <v>205.99460169534424</v>
      </c>
      <c r="AB50" s="248">
        <f t="shared" si="5"/>
        <v>-60.355398304655779</v>
      </c>
      <c r="AC50" s="248">
        <f t="shared" si="6"/>
        <v>1264.0134886938511</v>
      </c>
      <c r="AD50" s="245"/>
      <c r="AE50" s="245"/>
      <c r="AF50" s="246"/>
    </row>
    <row r="51" spans="1:33" ht="15.75" customHeight="1">
      <c r="A51" s="37">
        <v>42087</v>
      </c>
      <c r="B51" s="247">
        <v>42</v>
      </c>
      <c r="C51">
        <v>4397</v>
      </c>
      <c r="D51">
        <v>27.42</v>
      </c>
      <c r="E51">
        <v>204.76</v>
      </c>
      <c r="F51" s="303">
        <f>C51-C50</f>
        <v>95</v>
      </c>
      <c r="G51" s="249">
        <f>ROUND(IF(F51&lt;=0,0,(F51/2)*(COS(D51*PI()/180)+COS(D50*PI()/180))*O51+G50),2)</f>
        <v>4103.9799999999996</v>
      </c>
      <c r="H51" s="300">
        <f t="shared" si="7"/>
        <v>646.4</v>
      </c>
      <c r="I51" s="309">
        <f>ROUND(IF(G51&lt;=0,0,(F51/2)*((SIN(D51*PI()/180)*COS(E51*PI()/180))+(SIN(D50*PI()/180)*COS(E50*PI()/180)))*O51+I50),2)</f>
        <v>-1176.05</v>
      </c>
      <c r="J51" s="309">
        <f>ROUND(+IF(G51&lt;=0,0,((F51/2)*((SIN(D51*PI()/180)*SIN(E51*PI()/180))+(SIN(D50*PI()/180)*SIN(E50*PI()/180))*O51)+J50)),2)</f>
        <v>-572.69000000000005</v>
      </c>
      <c r="K51" s="249">
        <f t="shared" si="15"/>
        <v>0.56425579968801276</v>
      </c>
      <c r="L51" s="249">
        <f>IF(D51=0,0,((D51-D50)/F51)*100)</f>
        <v>-0.46315789473683971</v>
      </c>
      <c r="M51" s="249">
        <f>IF(E51=0,0,((E51-E50)/F51)*100)</f>
        <v>-0.69473684210525954</v>
      </c>
      <c r="N51" s="304">
        <f>ACOS(COS((D51-D50)*PI()/180)-(SIN(D51*PI()/180))*(SIN(D50*PI()/180))*(1-COS((E51-E50)*PI()/180)))*(180/PI())</f>
        <v>0.53604300970361207</v>
      </c>
      <c r="O51" s="302">
        <f t="shared" si="19"/>
        <v>1.0000072941814797</v>
      </c>
      <c r="P51" s="302">
        <f t="shared" si="20"/>
        <v>1.0000072941814797</v>
      </c>
      <c r="Q51" s="302">
        <f t="shared" si="21"/>
        <v>1308.0777647372499</v>
      </c>
      <c r="R51" s="302">
        <f t="shared" si="22"/>
        <v>-154.03574311991815</v>
      </c>
      <c r="S51" s="249">
        <f t="shared" si="0"/>
        <v>0</v>
      </c>
      <c r="T51" s="249">
        <f t="shared" si="1"/>
        <v>0</v>
      </c>
      <c r="U51" s="249">
        <f t="shared" si="2"/>
        <v>0</v>
      </c>
      <c r="V51" s="249">
        <f t="shared" si="3"/>
        <v>0</v>
      </c>
      <c r="W51" s="285" t="str">
        <f t="shared" si="8"/>
        <v>S</v>
      </c>
      <c r="X51" s="286">
        <f t="shared" si="9"/>
        <v>24.759999999999991</v>
      </c>
      <c r="Y51" s="287" t="str">
        <f t="shared" si="10"/>
        <v>W</v>
      </c>
      <c r="Z51" s="288">
        <f>IF(C51=0,0,Z50)</f>
        <v>0</v>
      </c>
      <c r="AA51" s="248">
        <f t="shared" si="4"/>
        <v>205.96425688008185</v>
      </c>
      <c r="AB51" s="248">
        <f t="shared" si="5"/>
        <v>-60.385743119918175</v>
      </c>
      <c r="AC51" s="248">
        <f t="shared" si="6"/>
        <v>1308.0777647372499</v>
      </c>
      <c r="AD51" s="245"/>
      <c r="AE51" s="245"/>
      <c r="AF51" s="246"/>
      <c r="AG51" s="245"/>
    </row>
    <row r="52" spans="1:33" ht="15.75" customHeight="1">
      <c r="A52" s="37">
        <v>42087</v>
      </c>
      <c r="B52" s="247">
        <v>43</v>
      </c>
      <c r="C52">
        <v>4493</v>
      </c>
      <c r="D52">
        <v>27.2</v>
      </c>
      <c r="E52">
        <v>203.97</v>
      </c>
      <c r="F52" s="303">
        <f t="shared" si="11"/>
        <v>96</v>
      </c>
      <c r="G52" s="249">
        <f t="shared" si="12"/>
        <v>4189.28</v>
      </c>
      <c r="H52" s="300">
        <f t="shared" si="7"/>
        <v>667.08</v>
      </c>
      <c r="I52" s="309">
        <f t="shared" si="13"/>
        <v>-1216.17</v>
      </c>
      <c r="J52" s="309">
        <f t="shared" si="14"/>
        <v>-590.86</v>
      </c>
      <c r="K52" s="249">
        <f t="shared" si="15"/>
        <v>0.44165989711057929</v>
      </c>
      <c r="L52" s="249">
        <f t="shared" si="16"/>
        <v>-0.22916666666666918</v>
      </c>
      <c r="M52" s="249">
        <f t="shared" si="17"/>
        <v>-0.82291666666665841</v>
      </c>
      <c r="N52" s="304">
        <f t="shared" si="18"/>
        <v>0.42399350122615609</v>
      </c>
      <c r="O52" s="302">
        <f t="shared" si="19"/>
        <v>1.0000045634602015</v>
      </c>
      <c r="P52" s="302">
        <f t="shared" si="20"/>
        <v>1.0000045634602015</v>
      </c>
      <c r="Q52" s="302">
        <f t="shared" si="21"/>
        <v>1352.1039192680421</v>
      </c>
      <c r="R52" s="302">
        <f t="shared" si="22"/>
        <v>-154.08781802640991</v>
      </c>
      <c r="S52" s="249">
        <f t="shared" si="0"/>
        <v>0</v>
      </c>
      <c r="T52" s="249">
        <f t="shared" si="1"/>
        <v>0</v>
      </c>
      <c r="U52" s="249">
        <f t="shared" si="2"/>
        <v>0</v>
      </c>
      <c r="V52" s="249">
        <f t="shared" si="3"/>
        <v>0</v>
      </c>
      <c r="W52" s="285" t="str">
        <f t="shared" si="8"/>
        <v>S</v>
      </c>
      <c r="X52" s="286">
        <f t="shared" si="9"/>
        <v>23.97</v>
      </c>
      <c r="Y52" s="287" t="str">
        <f t="shared" si="10"/>
        <v>W</v>
      </c>
      <c r="Z52" s="288">
        <f t="shared" si="23"/>
        <v>0</v>
      </c>
      <c r="AA52" s="248">
        <f t="shared" si="4"/>
        <v>205.91218197359009</v>
      </c>
      <c r="AB52" s="248">
        <f t="shared" si="5"/>
        <v>-60.437818026409929</v>
      </c>
      <c r="AC52" s="248">
        <f t="shared" si="6"/>
        <v>1352.1039192680421</v>
      </c>
      <c r="AD52" s="245"/>
      <c r="AE52" s="245"/>
      <c r="AF52" s="246"/>
      <c r="AG52" s="245"/>
    </row>
    <row r="53" spans="1:33" ht="15.75" customHeight="1">
      <c r="A53" s="37">
        <v>42087</v>
      </c>
      <c r="B53" s="247">
        <v>44</v>
      </c>
      <c r="C53">
        <v>4589</v>
      </c>
      <c r="D53">
        <v>25.79</v>
      </c>
      <c r="E53">
        <v>203.05</v>
      </c>
      <c r="F53" s="303">
        <f t="shared" si="11"/>
        <v>96</v>
      </c>
      <c r="G53" s="249">
        <f t="shared" si="12"/>
        <v>4275.2</v>
      </c>
      <c r="H53" s="300">
        <f t="shared" si="7"/>
        <v>686.64</v>
      </c>
      <c r="I53" s="309">
        <f t="shared" si="13"/>
        <v>-1255.44</v>
      </c>
      <c r="J53" s="309">
        <f t="shared" si="14"/>
        <v>-607.95000000000005</v>
      </c>
      <c r="K53" s="249">
        <f t="shared" si="15"/>
        <v>1.5296685604690374</v>
      </c>
      <c r="L53" s="249">
        <f t="shared" si="16"/>
        <v>-1.46875</v>
      </c>
      <c r="M53" s="249">
        <f t="shared" si="17"/>
        <v>-0.95833333333332027</v>
      </c>
      <c r="N53" s="304">
        <f t="shared" si="18"/>
        <v>1.4684818180502759</v>
      </c>
      <c r="O53" s="302">
        <f t="shared" si="19"/>
        <v>1.00005474433263</v>
      </c>
      <c r="P53" s="302">
        <f t="shared" si="20"/>
        <v>1.00005474433263</v>
      </c>
      <c r="Q53" s="302">
        <f t="shared" si="21"/>
        <v>1394.8952634875495</v>
      </c>
      <c r="R53" s="302">
        <f t="shared" si="22"/>
        <v>-154.16129612591948</v>
      </c>
      <c r="S53" s="249">
        <f t="shared" si="0"/>
        <v>0</v>
      </c>
      <c r="T53" s="249">
        <f t="shared" si="1"/>
        <v>0</v>
      </c>
      <c r="U53" s="249">
        <f t="shared" si="2"/>
        <v>0</v>
      </c>
      <c r="V53" s="249">
        <f t="shared" si="3"/>
        <v>0</v>
      </c>
      <c r="W53" s="285" t="str">
        <f t="shared" si="8"/>
        <v>S</v>
      </c>
      <c r="X53" s="286">
        <f t="shared" si="9"/>
        <v>23.050000000000011</v>
      </c>
      <c r="Y53" s="287" t="str">
        <f t="shared" si="10"/>
        <v>W</v>
      </c>
      <c r="Z53" s="288">
        <f t="shared" si="23"/>
        <v>0</v>
      </c>
      <c r="AA53" s="248">
        <f t="shared" si="4"/>
        <v>205.83870387408052</v>
      </c>
      <c r="AB53" s="248">
        <f t="shared" si="5"/>
        <v>-60.5112961259195</v>
      </c>
      <c r="AC53" s="248">
        <f t="shared" si="6"/>
        <v>1394.8952634875495</v>
      </c>
      <c r="AD53" s="245"/>
      <c r="AE53" s="245"/>
      <c r="AF53" s="246"/>
      <c r="AG53" s="245"/>
    </row>
    <row r="54" spans="1:33" ht="15.75" customHeight="1">
      <c r="A54" s="37">
        <v>42087</v>
      </c>
      <c r="B54" s="247">
        <v>45</v>
      </c>
      <c r="C54">
        <v>4685</v>
      </c>
      <c r="D54">
        <v>25.98</v>
      </c>
      <c r="E54">
        <v>202.31</v>
      </c>
      <c r="F54" s="303">
        <f t="shared" si="11"/>
        <v>96</v>
      </c>
      <c r="G54" s="249">
        <f t="shared" si="12"/>
        <v>4361.57</v>
      </c>
      <c r="H54" s="300">
        <f t="shared" si="7"/>
        <v>705.23</v>
      </c>
      <c r="I54" s="309">
        <f t="shared" si="13"/>
        <v>-1294.1099999999999</v>
      </c>
      <c r="J54" s="309">
        <f t="shared" si="14"/>
        <v>-624.11</v>
      </c>
      <c r="K54" s="249">
        <f t="shared" si="15"/>
        <v>0.39040223459143159</v>
      </c>
      <c r="L54" s="249">
        <f t="shared" si="16"/>
        <v>0.19791666666666799</v>
      </c>
      <c r="M54" s="249">
        <f t="shared" si="17"/>
        <v>-0.77083333333334281</v>
      </c>
      <c r="N54" s="304">
        <f t="shared" si="18"/>
        <v>0.37478614520777431</v>
      </c>
      <c r="O54" s="302">
        <f t="shared" si="19"/>
        <v>1.0000035656803126</v>
      </c>
      <c r="P54" s="302">
        <f t="shared" si="20"/>
        <v>1.0000035656803126</v>
      </c>
      <c r="Q54" s="302">
        <f t="shared" si="21"/>
        <v>1436.7442306130899</v>
      </c>
      <c r="R54" s="302">
        <f t="shared" si="22"/>
        <v>-154.25339664208204</v>
      </c>
      <c r="S54" s="249">
        <f t="shared" si="0"/>
        <v>0</v>
      </c>
      <c r="T54" s="249">
        <f t="shared" si="1"/>
        <v>0</v>
      </c>
      <c r="U54" s="249">
        <f t="shared" si="2"/>
        <v>0</v>
      </c>
      <c r="V54" s="249">
        <f t="shared" si="3"/>
        <v>0</v>
      </c>
      <c r="W54" s="285" t="str">
        <f t="shared" si="8"/>
        <v>S</v>
      </c>
      <c r="X54" s="286">
        <f t="shared" si="9"/>
        <v>22.310000000000002</v>
      </c>
      <c r="Y54" s="287" t="str">
        <f t="shared" si="10"/>
        <v>W</v>
      </c>
      <c r="Z54" s="288">
        <f t="shared" si="23"/>
        <v>0</v>
      </c>
      <c r="AA54" s="248">
        <f t="shared" si="4"/>
        <v>205.74660335791796</v>
      </c>
      <c r="AB54" s="248">
        <f t="shared" si="5"/>
        <v>-60.60339664208206</v>
      </c>
      <c r="AC54" s="248">
        <f t="shared" si="6"/>
        <v>1436.7442306130899</v>
      </c>
      <c r="AD54" s="245"/>
      <c r="AE54" s="245"/>
      <c r="AF54" s="246"/>
      <c r="AG54" s="245"/>
    </row>
    <row r="55" spans="1:33" ht="15.75" customHeight="1">
      <c r="A55" s="37">
        <v>42087</v>
      </c>
      <c r="B55" s="247">
        <v>46</v>
      </c>
      <c r="C55">
        <v>4781</v>
      </c>
      <c r="D55">
        <v>25.71</v>
      </c>
      <c r="E55">
        <v>201.56</v>
      </c>
      <c r="F55" s="303">
        <f t="shared" si="11"/>
        <v>96</v>
      </c>
      <c r="G55" s="249">
        <f t="shared" si="12"/>
        <v>4447.97</v>
      </c>
      <c r="H55" s="300">
        <f t="shared" si="7"/>
        <v>723.3</v>
      </c>
      <c r="I55" s="309">
        <f t="shared" si="13"/>
        <v>-1332.93</v>
      </c>
      <c r="J55" s="309">
        <f t="shared" si="14"/>
        <v>-639.74</v>
      </c>
      <c r="K55" s="249">
        <f t="shared" si="15"/>
        <v>0.44168959242170158</v>
      </c>
      <c r="L55" s="249">
        <f t="shared" si="16"/>
        <v>-0.28124999999999956</v>
      </c>
      <c r="M55" s="249">
        <f t="shared" si="17"/>
        <v>-0.78125</v>
      </c>
      <c r="N55" s="304">
        <f t="shared" si="18"/>
        <v>0.42402200872483353</v>
      </c>
      <c r="O55" s="302">
        <f t="shared" si="19"/>
        <v>1.0000045640738804</v>
      </c>
      <c r="P55" s="302">
        <f t="shared" si="20"/>
        <v>1.0000045640738804</v>
      </c>
      <c r="Q55" s="302">
        <f t="shared" si="21"/>
        <v>1478.5025033796867</v>
      </c>
      <c r="R55" s="302">
        <f t="shared" si="22"/>
        <v>-154.36131394867934</v>
      </c>
      <c r="S55" s="249">
        <f t="shared" si="0"/>
        <v>0</v>
      </c>
      <c r="T55" s="249">
        <f t="shared" si="1"/>
        <v>0</v>
      </c>
      <c r="U55" s="249">
        <f t="shared" si="2"/>
        <v>0</v>
      </c>
      <c r="V55" s="249">
        <f t="shared" si="3"/>
        <v>0</v>
      </c>
      <c r="W55" s="285" t="str">
        <f t="shared" si="8"/>
        <v>S</v>
      </c>
      <c r="X55" s="286">
        <f t="shared" si="9"/>
        <v>21.560000000000002</v>
      </c>
      <c r="Y55" s="287" t="str">
        <f t="shared" si="10"/>
        <v>W</v>
      </c>
      <c r="Z55" s="288">
        <f t="shared" si="23"/>
        <v>0</v>
      </c>
      <c r="AA55" s="248">
        <f t="shared" si="4"/>
        <v>205.63868605132066</v>
      </c>
      <c r="AB55" s="248">
        <f t="shared" si="5"/>
        <v>-60.711313948679361</v>
      </c>
      <c r="AC55" s="248">
        <f t="shared" si="6"/>
        <v>1478.5025033796867</v>
      </c>
      <c r="AD55" s="245"/>
      <c r="AE55" s="245"/>
      <c r="AF55" s="246"/>
      <c r="AG55" s="245"/>
    </row>
    <row r="56" spans="1:33" ht="15.75" customHeight="1">
      <c r="A56" s="37">
        <v>42087</v>
      </c>
      <c r="B56" s="247">
        <v>47</v>
      </c>
      <c r="C56">
        <v>4877</v>
      </c>
      <c r="D56">
        <v>25.52</v>
      </c>
      <c r="E56">
        <v>200.37</v>
      </c>
      <c r="F56" s="303">
        <f t="shared" si="11"/>
        <v>96</v>
      </c>
      <c r="G56" s="249">
        <f t="shared" si="12"/>
        <v>4534.54</v>
      </c>
      <c r="H56" s="300">
        <f t="shared" si="7"/>
        <v>740.59</v>
      </c>
      <c r="I56" s="309">
        <f t="shared" si="13"/>
        <v>-1371.68</v>
      </c>
      <c r="J56" s="309">
        <f t="shared" si="14"/>
        <v>-654.59</v>
      </c>
      <c r="K56" s="249">
        <f t="shared" si="15"/>
        <v>0.571267527413024</v>
      </c>
      <c r="L56" s="249">
        <f t="shared" si="16"/>
        <v>-0.19791666666666799</v>
      </c>
      <c r="M56" s="249">
        <f t="shared" si="17"/>
        <v>-1.2395833333333308</v>
      </c>
      <c r="N56" s="304">
        <f t="shared" si="18"/>
        <v>0.54841682631650301</v>
      </c>
      <c r="O56" s="302">
        <f t="shared" si="19"/>
        <v>1.0000076348236546</v>
      </c>
      <c r="P56" s="302">
        <f t="shared" si="20"/>
        <v>1.0000076348236546</v>
      </c>
      <c r="Q56" s="302">
        <f t="shared" si="21"/>
        <v>1519.8664712730524</v>
      </c>
      <c r="R56" s="302">
        <f t="shared" si="22"/>
        <v>-154.48869666007789</v>
      </c>
      <c r="S56" s="249">
        <f t="shared" si="0"/>
        <v>0</v>
      </c>
      <c r="T56" s="249">
        <f t="shared" si="1"/>
        <v>0</v>
      </c>
      <c r="U56" s="249">
        <f t="shared" si="2"/>
        <v>0</v>
      </c>
      <c r="V56" s="249">
        <f t="shared" si="3"/>
        <v>0</v>
      </c>
      <c r="W56" s="285" t="str">
        <f t="shared" si="8"/>
        <v>S</v>
      </c>
      <c r="X56" s="286">
        <f t="shared" si="9"/>
        <v>20.370000000000005</v>
      </c>
      <c r="Y56" s="287" t="str">
        <f t="shared" si="10"/>
        <v>W</v>
      </c>
      <c r="Z56" s="288">
        <f t="shared" si="23"/>
        <v>0</v>
      </c>
      <c r="AA56" s="248">
        <f t="shared" si="4"/>
        <v>205.51130333992211</v>
      </c>
      <c r="AB56" s="248">
        <f t="shared" si="5"/>
        <v>-60.838696660077915</v>
      </c>
      <c r="AC56" s="248">
        <f t="shared" si="6"/>
        <v>1519.8664712730524</v>
      </c>
      <c r="AD56" s="245"/>
      <c r="AE56" s="245"/>
      <c r="AF56" s="246"/>
      <c r="AG56" s="245"/>
    </row>
    <row r="57" spans="1:33" ht="15.75" customHeight="1">
      <c r="A57" s="37">
        <v>42087</v>
      </c>
      <c r="B57" s="247">
        <v>48</v>
      </c>
      <c r="C57">
        <v>4973</v>
      </c>
      <c r="D57">
        <v>23.37</v>
      </c>
      <c r="E57">
        <v>197.48</v>
      </c>
      <c r="F57" s="303">
        <f t="shared" si="11"/>
        <v>96</v>
      </c>
      <c r="G57" s="249">
        <f t="shared" si="12"/>
        <v>4621.93</v>
      </c>
      <c r="H57" s="300">
        <f t="shared" si="7"/>
        <v>755.87</v>
      </c>
      <c r="I57" s="309">
        <f t="shared" si="13"/>
        <v>-1409.23</v>
      </c>
      <c r="J57" s="309">
        <f t="shared" si="14"/>
        <v>-667.51</v>
      </c>
      <c r="K57" s="249">
        <f t="shared" si="15"/>
        <v>2.5621428449115244</v>
      </c>
      <c r="L57" s="249">
        <f t="shared" si="16"/>
        <v>-2.2395833333333321</v>
      </c>
      <c r="M57" s="249">
        <f t="shared" si="17"/>
        <v>-3.0104166666666821</v>
      </c>
      <c r="N57" s="304">
        <f t="shared" si="18"/>
        <v>2.4596571311150637</v>
      </c>
      <c r="O57" s="302">
        <f t="shared" si="19"/>
        <v>1.0001536040537009</v>
      </c>
      <c r="P57" s="302">
        <f t="shared" si="20"/>
        <v>1.0001536040537009</v>
      </c>
      <c r="Q57" s="302">
        <f t="shared" si="21"/>
        <v>1559.3263907854571</v>
      </c>
      <c r="R57" s="302">
        <f t="shared" si="22"/>
        <v>-154.65448819564838</v>
      </c>
      <c r="S57" s="249">
        <f t="shared" si="0"/>
        <v>0</v>
      </c>
      <c r="T57" s="249">
        <f t="shared" si="1"/>
        <v>0</v>
      </c>
      <c r="U57" s="249">
        <f t="shared" si="2"/>
        <v>0</v>
      </c>
      <c r="V57" s="249">
        <f t="shared" si="3"/>
        <v>0</v>
      </c>
      <c r="W57" s="285" t="str">
        <f t="shared" si="8"/>
        <v>S</v>
      </c>
      <c r="X57" s="286">
        <f t="shared" si="9"/>
        <v>17.47999999999999</v>
      </c>
      <c r="Y57" s="287" t="str">
        <f t="shared" si="10"/>
        <v>W</v>
      </c>
      <c r="Z57" s="288">
        <f t="shared" si="23"/>
        <v>0</v>
      </c>
      <c r="AA57" s="248">
        <f t="shared" si="4"/>
        <v>205.34551180435162</v>
      </c>
      <c r="AB57" s="248">
        <f t="shared" si="5"/>
        <v>-61.004488195648406</v>
      </c>
      <c r="AC57" s="248">
        <f t="shared" si="6"/>
        <v>1559.3263907854571</v>
      </c>
      <c r="AD57" s="245"/>
      <c r="AE57" s="245"/>
      <c r="AF57" s="246"/>
      <c r="AG57" s="245"/>
    </row>
    <row r="58" spans="1:33" ht="15.75" customHeight="1">
      <c r="A58" s="37">
        <v>42087</v>
      </c>
      <c r="B58" s="247">
        <v>49</v>
      </c>
      <c r="C58">
        <v>5069</v>
      </c>
      <c r="D58">
        <v>23.49</v>
      </c>
      <c r="E58">
        <v>198.15</v>
      </c>
      <c r="F58" s="303">
        <f t="shared" si="11"/>
        <v>96</v>
      </c>
      <c r="G58" s="249">
        <f t="shared" si="12"/>
        <v>4710.01</v>
      </c>
      <c r="H58" s="300">
        <f t="shared" si="7"/>
        <v>769.84</v>
      </c>
      <c r="I58" s="309">
        <f t="shared" si="13"/>
        <v>-1445.57</v>
      </c>
      <c r="J58" s="309">
        <f t="shared" si="14"/>
        <v>-679.19</v>
      </c>
      <c r="K58" s="249">
        <f t="shared" si="15"/>
        <v>0.30436228073777644</v>
      </c>
      <c r="L58" s="249">
        <f t="shared" si="16"/>
        <v>0.12499999999999734</v>
      </c>
      <c r="M58" s="249">
        <f t="shared" si="17"/>
        <v>0.69791666666668317</v>
      </c>
      <c r="N58" s="304">
        <f t="shared" si="18"/>
        <v>0.29218778950826535</v>
      </c>
      <c r="O58" s="302">
        <f t="shared" si="19"/>
        <v>1.0000021671987638</v>
      </c>
      <c r="P58" s="302">
        <f t="shared" si="20"/>
        <v>1.0000021671987638</v>
      </c>
      <c r="Q58" s="302">
        <f t="shared" si="21"/>
        <v>1597.1761584120895</v>
      </c>
      <c r="R58" s="302">
        <f t="shared" si="22"/>
        <v>-154.83387449362937</v>
      </c>
      <c r="S58" s="249">
        <f t="shared" si="0"/>
        <v>0</v>
      </c>
      <c r="T58" s="249">
        <f t="shared" si="1"/>
        <v>0</v>
      </c>
      <c r="U58" s="249">
        <f t="shared" si="2"/>
        <v>0</v>
      </c>
      <c r="V58" s="249">
        <f t="shared" si="3"/>
        <v>0</v>
      </c>
      <c r="W58" s="285" t="str">
        <f t="shared" si="8"/>
        <v>S</v>
      </c>
      <c r="X58" s="286">
        <f t="shared" si="9"/>
        <v>18.150000000000006</v>
      </c>
      <c r="Y58" s="287" t="str">
        <f t="shared" si="10"/>
        <v>W</v>
      </c>
      <c r="Z58" s="288">
        <f t="shared" si="23"/>
        <v>0</v>
      </c>
      <c r="AA58" s="248">
        <f t="shared" si="4"/>
        <v>205.16612550637063</v>
      </c>
      <c r="AB58" s="248">
        <f t="shared" si="5"/>
        <v>-61.183874493629389</v>
      </c>
      <c r="AC58" s="248">
        <f t="shared" si="6"/>
        <v>1597.1761584120895</v>
      </c>
      <c r="AD58" s="245"/>
      <c r="AE58" s="245"/>
      <c r="AF58" s="246"/>
      <c r="AG58" s="245"/>
    </row>
    <row r="59" spans="1:33" ht="15.75" customHeight="1">
      <c r="A59" s="37">
        <v>42087</v>
      </c>
      <c r="B59" s="247">
        <v>50</v>
      </c>
      <c r="C59">
        <v>5165</v>
      </c>
      <c r="D59">
        <v>25.43</v>
      </c>
      <c r="E59">
        <v>196.51</v>
      </c>
      <c r="F59" s="303">
        <f t="shared" si="11"/>
        <v>96</v>
      </c>
      <c r="G59" s="249">
        <f t="shared" si="12"/>
        <v>4797.3900000000003</v>
      </c>
      <c r="H59" s="300">
        <f t="shared" si="7"/>
        <v>784.05</v>
      </c>
      <c r="I59" s="309">
        <f t="shared" si="13"/>
        <v>-1483.52</v>
      </c>
      <c r="J59" s="309">
        <f t="shared" si="14"/>
        <v>-691.01</v>
      </c>
      <c r="K59" s="249">
        <f t="shared" si="15"/>
        <v>2.1408737887649525</v>
      </c>
      <c r="L59" s="249">
        <f t="shared" si="16"/>
        <v>2.0208333333333344</v>
      </c>
      <c r="M59" s="249">
        <f t="shared" si="17"/>
        <v>-1.7083333333333488</v>
      </c>
      <c r="N59" s="304">
        <f t="shared" si="18"/>
        <v>2.0552388372143544</v>
      </c>
      <c r="O59" s="302">
        <f t="shared" si="19"/>
        <v>1.0001072392998507</v>
      </c>
      <c r="P59" s="302">
        <f t="shared" si="20"/>
        <v>1.0001072392998507</v>
      </c>
      <c r="Q59" s="302">
        <f t="shared" si="21"/>
        <v>1636.5593208008074</v>
      </c>
      <c r="R59" s="302">
        <f t="shared" si="22"/>
        <v>-155.02432837161857</v>
      </c>
      <c r="S59" s="249">
        <f t="shared" si="0"/>
        <v>0</v>
      </c>
      <c r="T59" s="249">
        <f t="shared" si="1"/>
        <v>0</v>
      </c>
      <c r="U59" s="249">
        <f t="shared" si="2"/>
        <v>0</v>
      </c>
      <c r="V59" s="249">
        <f t="shared" si="3"/>
        <v>0</v>
      </c>
      <c r="W59" s="285" t="str">
        <f t="shared" si="8"/>
        <v>S</v>
      </c>
      <c r="X59" s="286">
        <f t="shared" si="9"/>
        <v>16.509999999999991</v>
      </c>
      <c r="Y59" s="287" t="str">
        <f t="shared" si="10"/>
        <v>W</v>
      </c>
      <c r="Z59" s="288">
        <f t="shared" si="23"/>
        <v>0</v>
      </c>
      <c r="AA59" s="248">
        <f t="shared" si="4"/>
        <v>204.97567162838143</v>
      </c>
      <c r="AB59" s="248">
        <f t="shared" si="5"/>
        <v>-61.374328371618589</v>
      </c>
      <c r="AC59" s="248">
        <f t="shared" si="6"/>
        <v>1636.5593208008074</v>
      </c>
      <c r="AD59" s="245"/>
      <c r="AE59" s="245"/>
      <c r="AF59" s="246"/>
    </row>
    <row r="60" spans="1:33" ht="15.75" customHeight="1">
      <c r="A60" s="37">
        <v>42087</v>
      </c>
      <c r="B60" s="247">
        <v>51</v>
      </c>
      <c r="C60">
        <v>5261</v>
      </c>
      <c r="D60">
        <v>27.69</v>
      </c>
      <c r="E60">
        <v>196.72</v>
      </c>
      <c r="F60" s="303">
        <f t="shared" si="11"/>
        <v>96</v>
      </c>
      <c r="G60" s="249">
        <f t="shared" si="12"/>
        <v>4883.25</v>
      </c>
      <c r="H60" s="300">
        <f t="shared" si="7"/>
        <v>798.92</v>
      </c>
      <c r="I60" s="309">
        <f t="shared" si="13"/>
        <v>-1524.65</v>
      </c>
      <c r="J60" s="309">
        <f t="shared" si="14"/>
        <v>-703.29</v>
      </c>
      <c r="K60" s="249">
        <f t="shared" si="15"/>
        <v>2.356194281031025</v>
      </c>
      <c r="L60" s="249">
        <f t="shared" si="16"/>
        <v>2.3541666666666683</v>
      </c>
      <c r="M60" s="249">
        <f t="shared" si="17"/>
        <v>0.2187500000000083</v>
      </c>
      <c r="N60" s="304">
        <f t="shared" si="18"/>
        <v>2.2619465097897842</v>
      </c>
      <c r="O60" s="302">
        <f t="shared" si="19"/>
        <v>1.0001298990103717</v>
      </c>
      <c r="P60" s="302">
        <f t="shared" si="20"/>
        <v>1.0001298990103717</v>
      </c>
      <c r="Q60" s="302">
        <f t="shared" si="21"/>
        <v>1679.0397394344184</v>
      </c>
      <c r="R60" s="302">
        <f t="shared" si="22"/>
        <v>-155.23708592956268</v>
      </c>
      <c r="S60" s="249">
        <f t="shared" si="0"/>
        <v>0</v>
      </c>
      <c r="T60" s="249">
        <f t="shared" si="1"/>
        <v>0</v>
      </c>
      <c r="U60" s="249">
        <f t="shared" si="2"/>
        <v>0</v>
      </c>
      <c r="V60" s="249">
        <f t="shared" si="3"/>
        <v>0</v>
      </c>
      <c r="W60" s="285" t="str">
        <f t="shared" si="8"/>
        <v>S</v>
      </c>
      <c r="X60" s="286">
        <f t="shared" si="9"/>
        <v>16.72</v>
      </c>
      <c r="Y60" s="287" t="str">
        <f t="shared" si="10"/>
        <v>W</v>
      </c>
      <c r="Z60" s="288">
        <f t="shared" si="23"/>
        <v>0</v>
      </c>
      <c r="AA60" s="248">
        <f t="shared" si="4"/>
        <v>204.76291407043732</v>
      </c>
      <c r="AB60" s="248">
        <f t="shared" si="5"/>
        <v>-61.587085929562704</v>
      </c>
      <c r="AC60" s="248">
        <f t="shared" si="6"/>
        <v>1679.0397394344184</v>
      </c>
      <c r="AD60" s="245"/>
      <c r="AE60" s="245"/>
      <c r="AF60" s="246"/>
    </row>
    <row r="61" spans="1:33" ht="15.75" customHeight="1">
      <c r="A61" s="37">
        <v>42087</v>
      </c>
      <c r="B61" s="247">
        <v>52</v>
      </c>
      <c r="C61">
        <v>5357</v>
      </c>
      <c r="D61">
        <v>28.46</v>
      </c>
      <c r="E61">
        <v>195.41</v>
      </c>
      <c r="F61" s="303">
        <f t="shared" si="11"/>
        <v>96</v>
      </c>
      <c r="G61" s="249">
        <f t="shared" si="12"/>
        <v>4967.95</v>
      </c>
      <c r="H61" s="300">
        <f t="shared" si="7"/>
        <v>814.16</v>
      </c>
      <c r="I61" s="309">
        <f t="shared" si="13"/>
        <v>-1568.06</v>
      </c>
      <c r="J61" s="309">
        <f t="shared" si="14"/>
        <v>-715.79</v>
      </c>
      <c r="K61" s="249">
        <f t="shared" si="15"/>
        <v>1.0274654685920097</v>
      </c>
      <c r="L61" s="249">
        <f t="shared" si="16"/>
        <v>0.80208333333333293</v>
      </c>
      <c r="M61" s="249">
        <f t="shared" si="17"/>
        <v>-1.3645833333333357</v>
      </c>
      <c r="N61" s="304">
        <f t="shared" si="18"/>
        <v>0.98636684984832945</v>
      </c>
      <c r="O61" s="302">
        <f t="shared" si="19"/>
        <v>1.0000246980858718</v>
      </c>
      <c r="P61" s="302">
        <f t="shared" si="20"/>
        <v>1.0000246980858718</v>
      </c>
      <c r="Q61" s="302">
        <f t="shared" si="21"/>
        <v>1723.7074832174976</v>
      </c>
      <c r="R61" s="302">
        <f t="shared" si="22"/>
        <v>-155.46419097231401</v>
      </c>
      <c r="S61" s="249">
        <f t="shared" si="0"/>
        <v>0</v>
      </c>
      <c r="T61" s="249">
        <f t="shared" si="1"/>
        <v>0</v>
      </c>
      <c r="U61" s="249">
        <f t="shared" si="2"/>
        <v>0</v>
      </c>
      <c r="V61" s="249">
        <f t="shared" si="3"/>
        <v>0</v>
      </c>
      <c r="W61" s="285" t="str">
        <f t="shared" si="8"/>
        <v>S</v>
      </c>
      <c r="X61" s="286">
        <f t="shared" si="9"/>
        <v>15.409999999999997</v>
      </c>
      <c r="Y61" s="287" t="str">
        <f t="shared" si="10"/>
        <v>W</v>
      </c>
      <c r="Z61" s="288">
        <f t="shared" si="23"/>
        <v>0</v>
      </c>
      <c r="AA61" s="248">
        <f t="shared" si="4"/>
        <v>204.53580902768599</v>
      </c>
      <c r="AB61" s="248">
        <f t="shared" si="5"/>
        <v>-61.814190972314037</v>
      </c>
      <c r="AC61" s="248">
        <f t="shared" si="6"/>
        <v>1723.7074832174976</v>
      </c>
      <c r="AD61" s="245"/>
      <c r="AE61" s="245"/>
      <c r="AF61" s="246"/>
    </row>
    <row r="62" spans="1:33" ht="15.75" customHeight="1">
      <c r="A62" s="37">
        <v>42087</v>
      </c>
      <c r="B62" s="247">
        <v>53</v>
      </c>
      <c r="C62">
        <v>5453</v>
      </c>
      <c r="D62">
        <v>26.05</v>
      </c>
      <c r="E62">
        <v>192.8</v>
      </c>
      <c r="F62" s="303">
        <f t="shared" si="11"/>
        <v>96</v>
      </c>
      <c r="G62" s="249">
        <f t="shared" si="12"/>
        <v>5053.29</v>
      </c>
      <c r="H62" s="300">
        <f t="shared" si="7"/>
        <v>827.6</v>
      </c>
      <c r="I62" s="309">
        <f t="shared" si="13"/>
        <v>-1610.68</v>
      </c>
      <c r="J62" s="309">
        <f t="shared" si="14"/>
        <v>-726.54</v>
      </c>
      <c r="K62" s="249">
        <f t="shared" si="15"/>
        <v>2.8016657765390414</v>
      </c>
      <c r="L62" s="249">
        <f t="shared" si="16"/>
        <v>-2.5104166666666665</v>
      </c>
      <c r="M62" s="249">
        <f t="shared" si="17"/>
        <v>-2.7187499999999849</v>
      </c>
      <c r="N62" s="304">
        <f t="shared" si="18"/>
        <v>2.6895991454774797</v>
      </c>
      <c r="O62" s="302">
        <f t="shared" si="19"/>
        <v>1.0001836725758531</v>
      </c>
      <c r="P62" s="302">
        <f t="shared" si="20"/>
        <v>1.0001836725758531</v>
      </c>
      <c r="Q62" s="302">
        <f t="shared" si="21"/>
        <v>1766.9607901705122</v>
      </c>
      <c r="R62" s="302">
        <f t="shared" si="22"/>
        <v>-155.72098007643191</v>
      </c>
      <c r="S62" s="249">
        <f t="shared" si="0"/>
        <v>0</v>
      </c>
      <c r="T62" s="249">
        <f t="shared" si="1"/>
        <v>0</v>
      </c>
      <c r="U62" s="249">
        <f t="shared" si="2"/>
        <v>0</v>
      </c>
      <c r="V62" s="249">
        <f t="shared" si="3"/>
        <v>0</v>
      </c>
      <c r="W62" s="285" t="str">
        <f t="shared" si="8"/>
        <v>S</v>
      </c>
      <c r="X62" s="286">
        <f t="shared" si="9"/>
        <v>12.800000000000011</v>
      </c>
      <c r="Y62" s="287" t="str">
        <f t="shared" si="10"/>
        <v>W</v>
      </c>
      <c r="Z62" s="288">
        <f t="shared" si="23"/>
        <v>0</v>
      </c>
      <c r="AA62" s="248">
        <f t="shared" si="4"/>
        <v>204.27901992356809</v>
      </c>
      <c r="AB62" s="248">
        <f t="shared" si="5"/>
        <v>-62.070980076431937</v>
      </c>
      <c r="AC62" s="248">
        <f t="shared" si="6"/>
        <v>1766.9607901705122</v>
      </c>
      <c r="AD62" s="245"/>
      <c r="AE62" s="245"/>
      <c r="AF62" s="246"/>
    </row>
    <row r="63" spans="1:33" ht="15.75" customHeight="1">
      <c r="A63" s="37">
        <v>42087</v>
      </c>
      <c r="B63" s="247">
        <v>54</v>
      </c>
      <c r="C63">
        <v>5549</v>
      </c>
      <c r="D63">
        <v>24.15</v>
      </c>
      <c r="E63">
        <v>195.42</v>
      </c>
      <c r="F63" s="303">
        <f t="shared" si="11"/>
        <v>96</v>
      </c>
      <c r="G63" s="249">
        <f t="shared" si="12"/>
        <v>5140.22</v>
      </c>
      <c r="H63" s="300">
        <f t="shared" si="7"/>
        <v>839.99</v>
      </c>
      <c r="I63" s="309">
        <f t="shared" si="13"/>
        <v>-1650.17</v>
      </c>
      <c r="J63" s="309">
        <f t="shared" si="14"/>
        <v>-736.43</v>
      </c>
      <c r="K63" s="249">
        <f t="shared" si="15"/>
        <v>2.2924663085143955</v>
      </c>
      <c r="L63" s="249">
        <f t="shared" si="16"/>
        <v>-1.979166666666669</v>
      </c>
      <c r="M63" s="249">
        <f t="shared" si="17"/>
        <v>2.7291666666666421</v>
      </c>
      <c r="N63" s="304">
        <f t="shared" si="18"/>
        <v>2.2007676561738196</v>
      </c>
      <c r="O63" s="302">
        <f t="shared" si="19"/>
        <v>1.0001229662583313</v>
      </c>
      <c r="P63" s="302">
        <f t="shared" si="20"/>
        <v>1.0001229662583313</v>
      </c>
      <c r="Q63" s="302">
        <f t="shared" si="21"/>
        <v>1807.0390626104352</v>
      </c>
      <c r="R63" s="302">
        <f t="shared" si="22"/>
        <v>-155.9499766573085</v>
      </c>
      <c r="S63" s="249">
        <f t="shared" si="0"/>
        <v>0</v>
      </c>
      <c r="T63" s="249">
        <f t="shared" si="1"/>
        <v>0</v>
      </c>
      <c r="U63" s="249">
        <f t="shared" si="2"/>
        <v>0</v>
      </c>
      <c r="V63" s="249">
        <f t="shared" si="3"/>
        <v>0</v>
      </c>
      <c r="W63" s="285" t="str">
        <f t="shared" si="8"/>
        <v>S</v>
      </c>
      <c r="X63" s="286">
        <f t="shared" si="9"/>
        <v>15.419999999999987</v>
      </c>
      <c r="Y63" s="287" t="str">
        <f t="shared" si="10"/>
        <v>W</v>
      </c>
      <c r="Z63" s="288">
        <f t="shared" si="23"/>
        <v>0</v>
      </c>
      <c r="AA63" s="248">
        <f t="shared" si="4"/>
        <v>204.0500233426915</v>
      </c>
      <c r="AB63" s="248">
        <f t="shared" si="5"/>
        <v>-62.29997665730852</v>
      </c>
      <c r="AC63" s="248">
        <f t="shared" si="6"/>
        <v>1807.0390626104352</v>
      </c>
      <c r="AD63" s="245"/>
      <c r="AE63" s="245"/>
      <c r="AF63" s="246"/>
    </row>
    <row r="64" spans="1:33" ht="15.75" customHeight="1">
      <c r="A64" s="37">
        <v>42087</v>
      </c>
      <c r="B64" s="247">
        <v>55</v>
      </c>
      <c r="C64">
        <v>5645</v>
      </c>
      <c r="D64">
        <v>23.05</v>
      </c>
      <c r="E64">
        <v>201.91</v>
      </c>
      <c r="F64" s="303">
        <f t="shared" si="11"/>
        <v>96</v>
      </c>
      <c r="G64" s="249">
        <f t="shared" si="12"/>
        <v>5228.2</v>
      </c>
      <c r="H64" s="300">
        <f t="shared" si="7"/>
        <v>854.52</v>
      </c>
      <c r="I64" s="309">
        <f t="shared" si="13"/>
        <v>-1686.54</v>
      </c>
      <c r="J64" s="309">
        <f t="shared" si="14"/>
        <v>-748.67</v>
      </c>
      <c r="K64" s="249">
        <f t="shared" si="15"/>
        <v>2.9373259667779927</v>
      </c>
      <c r="L64" s="249">
        <f t="shared" si="16"/>
        <v>-1.1458333333333313</v>
      </c>
      <c r="M64" s="249">
        <f t="shared" si="17"/>
        <v>6.7604166666666758</v>
      </c>
      <c r="N64" s="304">
        <f t="shared" si="18"/>
        <v>2.819832928106873</v>
      </c>
      <c r="O64" s="302">
        <f t="shared" si="19"/>
        <v>1.000201894947264</v>
      </c>
      <c r="P64" s="302">
        <f t="shared" si="20"/>
        <v>1.000201894947264</v>
      </c>
      <c r="Q64" s="302">
        <f t="shared" si="21"/>
        <v>1845.2435992301937</v>
      </c>
      <c r="R64" s="302">
        <f t="shared" si="22"/>
        <v>-156.06314250153309</v>
      </c>
      <c r="S64" s="249">
        <f t="shared" si="0"/>
        <v>0</v>
      </c>
      <c r="T64" s="249">
        <f t="shared" si="1"/>
        <v>0</v>
      </c>
      <c r="U64" s="249">
        <f t="shared" si="2"/>
        <v>0</v>
      </c>
      <c r="V64" s="249">
        <f t="shared" si="3"/>
        <v>0</v>
      </c>
      <c r="W64" s="285" t="str">
        <f t="shared" si="8"/>
        <v>S</v>
      </c>
      <c r="X64" s="286">
        <f t="shared" si="9"/>
        <v>21.909999999999997</v>
      </c>
      <c r="Y64" s="287" t="str">
        <f t="shared" si="10"/>
        <v>W</v>
      </c>
      <c r="Z64" s="288">
        <f t="shared" si="23"/>
        <v>0</v>
      </c>
      <c r="AA64" s="248">
        <f t="shared" si="4"/>
        <v>203.93685749846691</v>
      </c>
      <c r="AB64" s="248">
        <f t="shared" si="5"/>
        <v>-62.413142501533116</v>
      </c>
      <c r="AC64" s="248">
        <f t="shared" si="6"/>
        <v>1845.2435992301937</v>
      </c>
      <c r="AD64" s="245"/>
      <c r="AE64" s="245"/>
      <c r="AF64" s="246"/>
    </row>
    <row r="65" spans="1:32" ht="15.75" customHeight="1">
      <c r="A65" s="37">
        <v>42087</v>
      </c>
      <c r="B65" s="247">
        <v>56</v>
      </c>
      <c r="C65">
        <v>5836</v>
      </c>
      <c r="D65">
        <v>20.36</v>
      </c>
      <c r="E65">
        <v>208.84</v>
      </c>
      <c r="F65" s="303">
        <f t="shared" si="11"/>
        <v>191</v>
      </c>
      <c r="G65" s="249">
        <f t="shared" si="12"/>
        <v>5405.67</v>
      </c>
      <c r="H65" s="300">
        <f t="shared" si="7"/>
        <v>888.5</v>
      </c>
      <c r="I65" s="309">
        <f t="shared" si="13"/>
        <v>-1750.36</v>
      </c>
      <c r="J65" s="309">
        <f t="shared" si="14"/>
        <v>-778.65</v>
      </c>
      <c r="K65" s="249">
        <f t="shared" si="15"/>
        <v>1.9430818793828268</v>
      </c>
      <c r="L65" s="249">
        <f t="shared" si="16"/>
        <v>-1.4083769633507861</v>
      </c>
      <c r="M65" s="249">
        <f t="shared" si="17"/>
        <v>3.6282722513089039</v>
      </c>
      <c r="N65" s="304">
        <f t="shared" si="18"/>
        <v>3.7112863896211996</v>
      </c>
      <c r="O65" s="302">
        <f t="shared" si="19"/>
        <v>1.0003497878199858</v>
      </c>
      <c r="P65" s="302">
        <f t="shared" si="20"/>
        <v>1.0003497878199858</v>
      </c>
      <c r="Q65" s="302">
        <f t="shared" si="21"/>
        <v>1915.7390093903709</v>
      </c>
      <c r="R65" s="302">
        <f t="shared" si="22"/>
        <v>-156.01804584379269</v>
      </c>
      <c r="S65" s="249">
        <f t="shared" si="0"/>
        <v>0</v>
      </c>
      <c r="T65" s="249">
        <f t="shared" si="1"/>
        <v>0</v>
      </c>
      <c r="U65" s="249">
        <f t="shared" si="2"/>
        <v>0</v>
      </c>
      <c r="V65" s="249">
        <f t="shared" si="3"/>
        <v>0</v>
      </c>
      <c r="W65" s="285" t="str">
        <f t="shared" si="8"/>
        <v>S</v>
      </c>
      <c r="X65" s="286">
        <f t="shared" si="9"/>
        <v>28.840000000000003</v>
      </c>
      <c r="Y65" s="287" t="str">
        <f t="shared" si="10"/>
        <v>W</v>
      </c>
      <c r="Z65" s="288">
        <f t="shared" si="23"/>
        <v>0</v>
      </c>
      <c r="AA65" s="248">
        <f t="shared" si="4"/>
        <v>203.98195415620731</v>
      </c>
      <c r="AB65" s="248">
        <f t="shared" si="5"/>
        <v>-62.368045843792714</v>
      </c>
      <c r="AC65" s="248">
        <f t="shared" si="6"/>
        <v>1915.7390093903709</v>
      </c>
      <c r="AD65" s="245"/>
      <c r="AE65" s="245"/>
      <c r="AF65" s="246"/>
    </row>
    <row r="66" spans="1:32" ht="15.75" customHeight="1">
      <c r="A66" s="37">
        <v>42087</v>
      </c>
      <c r="B66" s="247">
        <v>57</v>
      </c>
      <c r="C66">
        <v>5932</v>
      </c>
      <c r="D66">
        <v>19.3</v>
      </c>
      <c r="E66">
        <v>216.09</v>
      </c>
      <c r="F66" s="303">
        <f t="shared" si="11"/>
        <v>96</v>
      </c>
      <c r="G66" s="249">
        <f t="shared" si="12"/>
        <v>5495.99</v>
      </c>
      <c r="H66" s="300">
        <f t="shared" si="7"/>
        <v>907.61</v>
      </c>
      <c r="I66" s="309">
        <f t="shared" si="13"/>
        <v>-1777.81</v>
      </c>
      <c r="J66" s="309">
        <f t="shared" si="14"/>
        <v>-796.05</v>
      </c>
      <c r="K66" s="249">
        <f t="shared" si="15"/>
        <v>2.7875172354309172</v>
      </c>
      <c r="L66" s="249">
        <f t="shared" si="16"/>
        <v>-1.1041666666666652</v>
      </c>
      <c r="M66" s="249">
        <f t="shared" si="17"/>
        <v>7.552083333333333</v>
      </c>
      <c r="N66" s="304">
        <f t="shared" si="18"/>
        <v>2.6760165460136807</v>
      </c>
      <c r="O66" s="302">
        <f t="shared" si="19"/>
        <v>1.0001818217463869</v>
      </c>
      <c r="P66" s="302">
        <f t="shared" si="20"/>
        <v>1.0001818217463869</v>
      </c>
      <c r="Q66" s="302">
        <f t="shared" si="21"/>
        <v>1947.8973275303808</v>
      </c>
      <c r="R66" s="302">
        <f t="shared" si="22"/>
        <v>-155.87859616189417</v>
      </c>
      <c r="S66" s="249">
        <f t="shared" si="0"/>
        <v>0</v>
      </c>
      <c r="T66" s="249">
        <f t="shared" si="1"/>
        <v>0</v>
      </c>
      <c r="U66" s="249">
        <f t="shared" si="2"/>
        <v>0</v>
      </c>
      <c r="V66" s="249">
        <f t="shared" si="3"/>
        <v>0</v>
      </c>
      <c r="W66" s="285" t="str">
        <f t="shared" si="8"/>
        <v>S</v>
      </c>
      <c r="X66" s="286">
        <f t="shared" si="9"/>
        <v>36.090000000000003</v>
      </c>
      <c r="Y66" s="287" t="str">
        <f t="shared" si="10"/>
        <v>W</v>
      </c>
      <c r="Z66" s="288">
        <f t="shared" si="23"/>
        <v>0</v>
      </c>
      <c r="AA66" s="248">
        <f t="shared" si="4"/>
        <v>204.12140383810583</v>
      </c>
      <c r="AB66" s="248">
        <f t="shared" si="5"/>
        <v>-62.228596161894188</v>
      </c>
      <c r="AC66" s="248">
        <f t="shared" si="6"/>
        <v>1947.8973275303808</v>
      </c>
      <c r="AD66" s="245"/>
      <c r="AE66" s="245"/>
      <c r="AF66" s="246"/>
    </row>
    <row r="67" spans="1:32" ht="15.75" customHeight="1">
      <c r="A67" s="37">
        <v>42087</v>
      </c>
      <c r="B67" s="247">
        <v>58</v>
      </c>
      <c r="C67">
        <v>6028</v>
      </c>
      <c r="D67">
        <v>22.12</v>
      </c>
      <c r="E67">
        <v>217.35</v>
      </c>
      <c r="F67" s="303">
        <f t="shared" si="11"/>
        <v>96</v>
      </c>
      <c r="G67" s="249">
        <f t="shared" si="12"/>
        <v>5585.78</v>
      </c>
      <c r="H67" s="300">
        <f t="shared" si="7"/>
        <v>929.61</v>
      </c>
      <c r="I67" s="309">
        <f t="shared" si="13"/>
        <v>-1805</v>
      </c>
      <c r="J67" s="309">
        <f t="shared" si="14"/>
        <v>-816.36</v>
      </c>
      <c r="K67" s="249">
        <f t="shared" si="15"/>
        <v>2.9737816752741826</v>
      </c>
      <c r="L67" s="249">
        <f t="shared" si="16"/>
        <v>2.9375</v>
      </c>
      <c r="M67" s="249">
        <f t="shared" si="17"/>
        <v>1.3124999999999907</v>
      </c>
      <c r="N67" s="304">
        <f t="shared" si="18"/>
        <v>2.854830408263215</v>
      </c>
      <c r="O67" s="302">
        <f t="shared" si="19"/>
        <v>1.0002069388117056</v>
      </c>
      <c r="P67" s="302">
        <f t="shared" si="20"/>
        <v>1.0002069388117056</v>
      </c>
      <c r="Q67" s="302">
        <f t="shared" si="21"/>
        <v>1981.0271703336125</v>
      </c>
      <c r="R67" s="302">
        <f t="shared" si="22"/>
        <v>-155.66385406887559</v>
      </c>
      <c r="S67" s="249">
        <f t="shared" si="0"/>
        <v>0</v>
      </c>
      <c r="T67" s="249">
        <f t="shared" si="1"/>
        <v>0</v>
      </c>
      <c r="U67" s="249">
        <f t="shared" si="2"/>
        <v>0</v>
      </c>
      <c r="V67" s="249">
        <f t="shared" si="3"/>
        <v>0</v>
      </c>
      <c r="W67" s="285" t="str">
        <f t="shared" si="8"/>
        <v>S</v>
      </c>
      <c r="X67" s="286">
        <f t="shared" si="9"/>
        <v>37.349999999999994</v>
      </c>
      <c r="Y67" s="287" t="str">
        <f t="shared" si="10"/>
        <v>W</v>
      </c>
      <c r="Z67" s="288">
        <f t="shared" si="23"/>
        <v>0</v>
      </c>
      <c r="AA67" s="248">
        <f t="shared" si="4"/>
        <v>204.33614593112441</v>
      </c>
      <c r="AB67" s="248">
        <f t="shared" si="5"/>
        <v>-62.013854068875617</v>
      </c>
      <c r="AC67" s="248">
        <f t="shared" si="6"/>
        <v>1981.0271703336125</v>
      </c>
      <c r="AD67" s="245"/>
      <c r="AE67" s="245"/>
      <c r="AF67" s="246"/>
    </row>
    <row r="68" spans="1:32" ht="15.75" customHeight="1">
      <c r="A68" s="37">
        <v>42087</v>
      </c>
      <c r="B68" s="247">
        <v>59</v>
      </c>
      <c r="C68">
        <v>6124</v>
      </c>
      <c r="D68">
        <v>23.13</v>
      </c>
      <c r="E68">
        <v>214.43</v>
      </c>
      <c r="F68" s="303">
        <f t="shared" si="11"/>
        <v>96</v>
      </c>
      <c r="G68" s="249">
        <f t="shared" si="12"/>
        <v>5674.39</v>
      </c>
      <c r="H68" s="300">
        <f t="shared" si="7"/>
        <v>953.1</v>
      </c>
      <c r="I68" s="309">
        <f t="shared" si="13"/>
        <v>-1834.92</v>
      </c>
      <c r="J68" s="309">
        <f t="shared" si="14"/>
        <v>-837.99</v>
      </c>
      <c r="K68" s="249">
        <f t="shared" si="15"/>
        <v>1.5732666530325967</v>
      </c>
      <c r="L68" s="249">
        <f t="shared" si="16"/>
        <v>1.0520833333333313</v>
      </c>
      <c r="M68" s="249">
        <f t="shared" si="17"/>
        <v>-3.0416666666666536</v>
      </c>
      <c r="N68" s="304">
        <f t="shared" si="18"/>
        <v>1.5103359869112929</v>
      </c>
      <c r="O68" s="302">
        <f t="shared" si="19"/>
        <v>1.0000579096325035</v>
      </c>
      <c r="P68" s="302">
        <f t="shared" si="20"/>
        <v>1.0000579096325035</v>
      </c>
      <c r="Q68" s="302">
        <f t="shared" si="21"/>
        <v>2017.2155676823438</v>
      </c>
      <c r="R68" s="302">
        <f t="shared" si="22"/>
        <v>-155.45428413958641</v>
      </c>
      <c r="S68" s="249">
        <f t="shared" si="0"/>
        <v>0</v>
      </c>
      <c r="T68" s="249">
        <f t="shared" si="1"/>
        <v>0</v>
      </c>
      <c r="U68" s="249">
        <f t="shared" si="2"/>
        <v>0</v>
      </c>
      <c r="V68" s="249">
        <f t="shared" si="3"/>
        <v>0</v>
      </c>
      <c r="W68" s="285" t="str">
        <f t="shared" si="8"/>
        <v>S</v>
      </c>
      <c r="X68" s="286">
        <f t="shared" si="9"/>
        <v>34.430000000000007</v>
      </c>
      <c r="Y68" s="287" t="str">
        <f t="shared" si="10"/>
        <v>W</v>
      </c>
      <c r="Z68" s="288">
        <f t="shared" si="23"/>
        <v>0</v>
      </c>
      <c r="AA68" s="248">
        <f t="shared" si="4"/>
        <v>204.54571586041359</v>
      </c>
      <c r="AB68" s="248">
        <f t="shared" si="5"/>
        <v>-61.804284139586429</v>
      </c>
      <c r="AC68" s="248">
        <f t="shared" si="6"/>
        <v>2017.2155676823438</v>
      </c>
      <c r="AD68" s="245"/>
      <c r="AE68" s="245"/>
      <c r="AF68" s="246"/>
    </row>
    <row r="69" spans="1:32" ht="15.75" customHeight="1">
      <c r="A69" s="37">
        <v>42088</v>
      </c>
      <c r="B69" s="247">
        <v>60</v>
      </c>
      <c r="C69">
        <v>6220</v>
      </c>
      <c r="D69">
        <v>23.84</v>
      </c>
      <c r="E69">
        <v>212.22</v>
      </c>
      <c r="F69" s="303">
        <f t="shared" si="11"/>
        <v>96</v>
      </c>
      <c r="G69" s="249">
        <f t="shared" si="12"/>
        <v>5762.44</v>
      </c>
      <c r="H69" s="300">
        <f t="shared" si="7"/>
        <v>976.11</v>
      </c>
      <c r="I69" s="309">
        <f t="shared" si="13"/>
        <v>-1866.89</v>
      </c>
      <c r="J69" s="309">
        <f t="shared" si="14"/>
        <v>-859</v>
      </c>
      <c r="K69" s="249">
        <f t="shared" si="15"/>
        <v>1.1782776288573764</v>
      </c>
      <c r="L69" s="249">
        <f t="shared" si="16"/>
        <v>0.73958333333333415</v>
      </c>
      <c r="M69" s="249">
        <f t="shared" si="17"/>
        <v>-2.3020833333333419</v>
      </c>
      <c r="N69" s="304">
        <f t="shared" si="18"/>
        <v>1.1311465237030813</v>
      </c>
      <c r="O69" s="302">
        <f t="shared" si="19"/>
        <v>1.0000324809068972</v>
      </c>
      <c r="P69" s="302">
        <f t="shared" si="20"/>
        <v>1.0000324809068972</v>
      </c>
      <c r="Q69" s="302">
        <f t="shared" si="21"/>
        <v>2055.0326693510251</v>
      </c>
      <c r="R69" s="302">
        <f t="shared" si="22"/>
        <v>-155.29172882108747</v>
      </c>
      <c r="S69" s="249">
        <f t="shared" si="0"/>
        <v>0</v>
      </c>
      <c r="T69" s="249">
        <f t="shared" si="1"/>
        <v>0</v>
      </c>
      <c r="U69" s="249">
        <f t="shared" si="2"/>
        <v>0</v>
      </c>
      <c r="V69" s="249">
        <f t="shared" si="3"/>
        <v>0</v>
      </c>
      <c r="W69" s="285" t="str">
        <f t="shared" si="8"/>
        <v>S</v>
      </c>
      <c r="X69" s="286">
        <f t="shared" si="9"/>
        <v>32.22</v>
      </c>
      <c r="Y69" s="287" t="str">
        <f t="shared" si="10"/>
        <v>W</v>
      </c>
      <c r="Z69" s="288">
        <f t="shared" si="23"/>
        <v>0</v>
      </c>
      <c r="AA69" s="248">
        <f t="shared" si="4"/>
        <v>204.70827117891253</v>
      </c>
      <c r="AB69" s="248">
        <f t="shared" si="5"/>
        <v>-61.641728821087497</v>
      </c>
      <c r="AC69" s="248">
        <f t="shared" si="6"/>
        <v>2055.0326693510251</v>
      </c>
      <c r="AD69" s="245"/>
      <c r="AE69" s="245"/>
      <c r="AF69" s="246"/>
    </row>
    <row r="70" spans="1:32" ht="15.75" customHeight="1">
      <c r="A70" s="37">
        <v>42088</v>
      </c>
      <c r="B70" s="247">
        <v>61</v>
      </c>
      <c r="C70">
        <v>6316</v>
      </c>
      <c r="D70">
        <v>25.71</v>
      </c>
      <c r="E70">
        <v>206.14</v>
      </c>
      <c r="F70" s="303">
        <f t="shared" si="11"/>
        <v>96</v>
      </c>
      <c r="G70" s="249">
        <f t="shared" si="12"/>
        <v>5849.61</v>
      </c>
      <c r="H70" s="300">
        <f t="shared" si="7"/>
        <v>997.82</v>
      </c>
      <c r="I70" s="309">
        <f t="shared" si="13"/>
        <v>-1902.01</v>
      </c>
      <c r="J70" s="309">
        <f t="shared" si="14"/>
        <v>-878.52</v>
      </c>
      <c r="K70" s="249">
        <f t="shared" si="15"/>
        <v>3.2898833163360841</v>
      </c>
      <c r="L70" s="249">
        <f t="shared" si="16"/>
        <v>1.9479166666666676</v>
      </c>
      <c r="M70" s="249">
        <f t="shared" si="17"/>
        <v>-6.3333333333333464</v>
      </c>
      <c r="N70" s="304">
        <f t="shared" si="18"/>
        <v>3.1582879836826407</v>
      </c>
      <c r="O70" s="302">
        <f t="shared" si="19"/>
        <v>1.0002532846820347</v>
      </c>
      <c r="P70" s="302">
        <f t="shared" si="20"/>
        <v>1.0002532846820347</v>
      </c>
      <c r="Q70" s="302">
        <f t="shared" si="21"/>
        <v>2095.0989070924552</v>
      </c>
      <c r="R70" s="302">
        <f t="shared" si="22"/>
        <v>-155.20824213232277</v>
      </c>
      <c r="S70" s="249">
        <f t="shared" si="0"/>
        <v>0</v>
      </c>
      <c r="T70" s="249">
        <f t="shared" si="1"/>
        <v>0</v>
      </c>
      <c r="U70" s="249">
        <f t="shared" si="2"/>
        <v>0</v>
      </c>
      <c r="V70" s="249">
        <f t="shared" si="3"/>
        <v>0</v>
      </c>
      <c r="W70" s="285" t="str">
        <f t="shared" si="8"/>
        <v>S</v>
      </c>
      <c r="X70" s="286">
        <f t="shared" si="9"/>
        <v>26.139999999999986</v>
      </c>
      <c r="Y70" s="287" t="str">
        <f t="shared" si="10"/>
        <v>W</v>
      </c>
      <c r="Z70" s="288">
        <f t="shared" si="23"/>
        <v>0</v>
      </c>
      <c r="AA70" s="248">
        <f t="shared" si="4"/>
        <v>204.79175786767723</v>
      </c>
      <c r="AB70" s="248">
        <f t="shared" si="5"/>
        <v>-61.558242132322789</v>
      </c>
      <c r="AC70" s="248">
        <f t="shared" si="6"/>
        <v>2095.0989070924552</v>
      </c>
      <c r="AD70" s="245"/>
      <c r="AE70" s="245"/>
      <c r="AF70" s="246"/>
    </row>
    <row r="71" spans="1:32" ht="15.75" customHeight="1">
      <c r="A71" s="37">
        <v>42088</v>
      </c>
      <c r="B71" s="247">
        <v>62</v>
      </c>
      <c r="C71">
        <v>6411</v>
      </c>
      <c r="D71">
        <v>26.9</v>
      </c>
      <c r="E71">
        <v>206.41</v>
      </c>
      <c r="F71" s="303">
        <f t="shared" si="11"/>
        <v>95</v>
      </c>
      <c r="G71" s="249">
        <f t="shared" si="12"/>
        <v>5934.77</v>
      </c>
      <c r="H71" s="300">
        <f t="shared" si="7"/>
        <v>1018.83</v>
      </c>
      <c r="I71" s="309">
        <f t="shared" si="13"/>
        <v>-1939.76</v>
      </c>
      <c r="J71" s="309">
        <f t="shared" si="14"/>
        <v>-897.16</v>
      </c>
      <c r="K71" s="249">
        <f t="shared" si="15"/>
        <v>1.2589444423831011</v>
      </c>
      <c r="L71" s="249">
        <f t="shared" si="16"/>
        <v>1.2526315789473659</v>
      </c>
      <c r="M71" s="249">
        <f t="shared" si="17"/>
        <v>0.28421052631580024</v>
      </c>
      <c r="N71" s="304">
        <f t="shared" si="18"/>
        <v>1.1959972202639459</v>
      </c>
      <c r="O71" s="302">
        <f t="shared" si="19"/>
        <v>1.000036312216033</v>
      </c>
      <c r="P71" s="302">
        <f t="shared" si="20"/>
        <v>1.000036312216033</v>
      </c>
      <c r="Q71" s="302">
        <f t="shared" si="21"/>
        <v>2137.1862163134028</v>
      </c>
      <c r="R71" s="302">
        <f t="shared" si="22"/>
        <v>-155.17894768087896</v>
      </c>
      <c r="S71" s="249">
        <f t="shared" si="0"/>
        <v>0</v>
      </c>
      <c r="T71" s="249">
        <f t="shared" si="1"/>
        <v>0</v>
      </c>
      <c r="U71" s="249">
        <f t="shared" si="2"/>
        <v>0</v>
      </c>
      <c r="V71" s="249">
        <f t="shared" si="3"/>
        <v>0</v>
      </c>
      <c r="W71" s="285" t="str">
        <f t="shared" si="8"/>
        <v>S</v>
      </c>
      <c r="X71" s="286">
        <f t="shared" si="9"/>
        <v>26.409999999999997</v>
      </c>
      <c r="Y71" s="287" t="str">
        <f t="shared" si="10"/>
        <v>W</v>
      </c>
      <c r="Z71" s="288">
        <f t="shared" si="23"/>
        <v>0</v>
      </c>
      <c r="AA71" s="248">
        <f t="shared" si="4"/>
        <v>204.82105231912104</v>
      </c>
      <c r="AB71" s="248">
        <f t="shared" si="5"/>
        <v>-61.528947680878986</v>
      </c>
      <c r="AC71" s="248">
        <f t="shared" si="6"/>
        <v>2137.1862163134028</v>
      </c>
      <c r="AD71" s="245"/>
      <c r="AE71" s="245"/>
      <c r="AF71" s="246"/>
    </row>
    <row r="72" spans="1:32" ht="15.75" customHeight="1">
      <c r="A72" s="37">
        <v>42088</v>
      </c>
      <c r="B72" s="247">
        <v>63</v>
      </c>
      <c r="C72">
        <v>6507</v>
      </c>
      <c r="D72">
        <v>23.73</v>
      </c>
      <c r="E72">
        <v>205.38</v>
      </c>
      <c r="F72" s="303">
        <f t="shared" si="11"/>
        <v>96</v>
      </c>
      <c r="G72" s="249">
        <f t="shared" si="12"/>
        <v>6021.54</v>
      </c>
      <c r="H72" s="300">
        <f t="shared" si="7"/>
        <v>1039.08</v>
      </c>
      <c r="I72" s="309">
        <f t="shared" si="13"/>
        <v>-1976.67</v>
      </c>
      <c r="J72" s="309">
        <f t="shared" si="14"/>
        <v>-915.1</v>
      </c>
      <c r="K72" s="249">
        <f t="shared" si="15"/>
        <v>3.3336839865337713</v>
      </c>
      <c r="L72" s="249">
        <f t="shared" si="16"/>
        <v>-3.3020833333333313</v>
      </c>
      <c r="M72" s="249">
        <f t="shared" si="17"/>
        <v>-1.0729166666666679</v>
      </c>
      <c r="N72" s="304">
        <f t="shared" si="18"/>
        <v>3.2003366270724203</v>
      </c>
      <c r="O72" s="302">
        <f t="shared" si="19"/>
        <v>1.0002600760328408</v>
      </c>
      <c r="P72" s="302">
        <f t="shared" si="20"/>
        <v>1.0002600760328408</v>
      </c>
      <c r="Q72" s="302">
        <f t="shared" si="21"/>
        <v>2178.2176885931308</v>
      </c>
      <c r="R72" s="302">
        <f t="shared" si="22"/>
        <v>-155.15820764417296</v>
      </c>
      <c r="S72" s="249">
        <f t="shared" si="0"/>
        <v>0</v>
      </c>
      <c r="T72" s="249">
        <f t="shared" si="1"/>
        <v>0</v>
      </c>
      <c r="U72" s="249">
        <f t="shared" si="2"/>
        <v>0</v>
      </c>
      <c r="V72" s="249">
        <f t="shared" si="3"/>
        <v>0</v>
      </c>
      <c r="W72" s="285" t="str">
        <f t="shared" si="8"/>
        <v>S</v>
      </c>
      <c r="X72" s="286">
        <f t="shared" si="9"/>
        <v>25.379999999999995</v>
      </c>
      <c r="Y72" s="287" t="str">
        <f t="shared" si="10"/>
        <v>W</v>
      </c>
      <c r="Z72" s="288">
        <f t="shared" si="23"/>
        <v>0</v>
      </c>
      <c r="AA72" s="248">
        <f t="shared" si="4"/>
        <v>204.84179235582704</v>
      </c>
      <c r="AB72" s="248">
        <f t="shared" si="5"/>
        <v>-61.508207644172984</v>
      </c>
      <c r="AC72" s="248">
        <f t="shared" si="6"/>
        <v>2178.2176885931308</v>
      </c>
      <c r="AD72" s="245"/>
      <c r="AE72" s="245"/>
      <c r="AF72" s="246"/>
    </row>
    <row r="73" spans="1:32" ht="15.75" customHeight="1">
      <c r="A73" s="37">
        <v>42088</v>
      </c>
      <c r="B73" s="247">
        <v>64</v>
      </c>
      <c r="C73">
        <v>6603</v>
      </c>
      <c r="D73">
        <v>25.34</v>
      </c>
      <c r="E73">
        <v>203.37</v>
      </c>
      <c r="F73" s="303">
        <f t="shared" si="11"/>
        <v>96</v>
      </c>
      <c r="G73" s="249">
        <f t="shared" si="12"/>
        <v>6108.87</v>
      </c>
      <c r="H73" s="300">
        <f t="shared" si="7"/>
        <v>1057.79</v>
      </c>
      <c r="I73" s="309">
        <f t="shared" si="13"/>
        <v>-2012.98</v>
      </c>
      <c r="J73" s="309">
        <f t="shared" si="14"/>
        <v>-931.53</v>
      </c>
      <c r="K73" s="249">
        <f t="shared" si="15"/>
        <v>1.8888310990439698</v>
      </c>
      <c r="L73" s="249">
        <f t="shared" si="16"/>
        <v>1.6770833333333328</v>
      </c>
      <c r="M73" s="249">
        <f t="shared" si="17"/>
        <v>-2.0937499999999902</v>
      </c>
      <c r="N73" s="304">
        <f t="shared" si="18"/>
        <v>1.8132778550822108</v>
      </c>
      <c r="O73" s="302">
        <f t="shared" si="19"/>
        <v>1.0000834729389534</v>
      </c>
      <c r="P73" s="302">
        <f t="shared" si="20"/>
        <v>1.0000834729389534</v>
      </c>
      <c r="Q73" s="302">
        <f t="shared" si="21"/>
        <v>2218.0704725729524</v>
      </c>
      <c r="R73" s="302">
        <f t="shared" si="22"/>
        <v>-155.16710888323786</v>
      </c>
      <c r="S73" s="249">
        <f t="shared" si="0"/>
        <v>0</v>
      </c>
      <c r="T73" s="249">
        <f t="shared" si="1"/>
        <v>0</v>
      </c>
      <c r="U73" s="249">
        <f t="shared" si="2"/>
        <v>0</v>
      </c>
      <c r="V73" s="249">
        <f t="shared" si="3"/>
        <v>0</v>
      </c>
      <c r="W73" s="285" t="str">
        <f t="shared" si="8"/>
        <v>S</v>
      </c>
      <c r="X73" s="286">
        <f t="shared" si="9"/>
        <v>23.370000000000005</v>
      </c>
      <c r="Y73" s="287" t="str">
        <f t="shared" si="10"/>
        <v>W</v>
      </c>
      <c r="Z73" s="288">
        <f t="shared" si="23"/>
        <v>0</v>
      </c>
      <c r="AA73" s="248">
        <f t="shared" si="4"/>
        <v>204.83289111676214</v>
      </c>
      <c r="AB73" s="248">
        <f t="shared" si="5"/>
        <v>-61.517108883237881</v>
      </c>
      <c r="AC73" s="248">
        <f t="shared" si="6"/>
        <v>2218.0704725729524</v>
      </c>
      <c r="AD73" s="245"/>
      <c r="AE73" s="245"/>
      <c r="AF73" s="246"/>
    </row>
    <row r="74" spans="1:32" ht="15.75" customHeight="1">
      <c r="A74" s="37">
        <v>42088</v>
      </c>
      <c r="B74" s="247">
        <v>65</v>
      </c>
      <c r="C74">
        <v>6794</v>
      </c>
      <c r="D74">
        <v>18.87</v>
      </c>
      <c r="E74">
        <v>203.13</v>
      </c>
      <c r="F74" s="303">
        <f t="shared" si="11"/>
        <v>191</v>
      </c>
      <c r="G74" s="249">
        <f t="shared" si="12"/>
        <v>6285.74</v>
      </c>
      <c r="H74" s="300">
        <f t="shared" si="7"/>
        <v>1090.29</v>
      </c>
      <c r="I74" s="309">
        <f t="shared" si="13"/>
        <v>-2078.9699999999998</v>
      </c>
      <c r="J74" s="309">
        <f t="shared" si="14"/>
        <v>-959.89</v>
      </c>
      <c r="K74" s="249">
        <f t="shared" si="15"/>
        <v>3.3877578202454308</v>
      </c>
      <c r="L74" s="249">
        <f t="shared" si="16"/>
        <v>-3.3874345549738214</v>
      </c>
      <c r="M74" s="249">
        <f t="shared" si="17"/>
        <v>-0.12565445026178487</v>
      </c>
      <c r="N74" s="304">
        <f t="shared" si="18"/>
        <v>6.470617436668773</v>
      </c>
      <c r="O74" s="302">
        <f t="shared" si="19"/>
        <v>1.0010641900582842</v>
      </c>
      <c r="P74" s="302">
        <f t="shared" si="20"/>
        <v>1.0010641900582842</v>
      </c>
      <c r="Q74" s="302">
        <f t="shared" si="21"/>
        <v>2289.8700995908039</v>
      </c>
      <c r="R74" s="302">
        <f t="shared" si="22"/>
        <v>-155.21655846838422</v>
      </c>
      <c r="S74" s="249">
        <f t="shared" ref="S74:S137" si="24">IF(OR(C74=0,$H$1=0),0,(100/(((($H$1-G74)/((SIN(($H$2)*PI()/180))-(SIN((D74)*PI()/180)))*2)*3.1417)/360)))</f>
        <v>0</v>
      </c>
      <c r="T74" s="249">
        <f t="shared" ref="T74:T137" si="25">IF(OR(C74=0,$H$3=0),0,(100/(((($H$3-G74)/((SIN(($H$4)*PI()/180))-(SIN((D74)*PI()/180)))*2)*3.1417)/360)))</f>
        <v>0</v>
      </c>
      <c r="U74" s="249">
        <f t="shared" ref="U74:U137" si="26">IF(OR(C74=0,$H$5=0),0,(100/(((($H$5-G74)/((SIN(($H$7)*PI()/180))-(SIN((D74)*PI()/180)))*2)*3.1417)/360)))</f>
        <v>0</v>
      </c>
      <c r="V74" s="249">
        <f t="shared" ref="V74:V137" si="27">IF(OR(C74=0,$K$1=0),0,(100/(((($K$1-G74)/((SIN(($K$2)*PI()/180))-(SIN((D74)*PI()/180)))*2)*3.1417)/360)))</f>
        <v>0</v>
      </c>
      <c r="W74" s="285" t="str">
        <f t="shared" si="8"/>
        <v>S</v>
      </c>
      <c r="X74" s="286">
        <f t="shared" si="9"/>
        <v>23.129999999999995</v>
      </c>
      <c r="Y74" s="287" t="str">
        <f t="shared" si="10"/>
        <v>W</v>
      </c>
      <c r="Z74" s="288">
        <f t="shared" si="23"/>
        <v>0</v>
      </c>
      <c r="AA74" s="248">
        <f t="shared" ref="AA74:AA137" si="28">IF(C74=0,0,IF(ATAN2(I74,J74)*180/PI()&lt;0,360+ATAN2(I74,J74)*180/PI(),ATAN2(I74,J74)*180/PI()))</f>
        <v>204.78344153161578</v>
      </c>
      <c r="AB74" s="248">
        <f t="shared" ref="AB74:AB137" si="29">IF(C74=0,0,AA74-$K$3)</f>
        <v>-61.566558468384244</v>
      </c>
      <c r="AC74" s="248">
        <f t="shared" ref="AC74:AC137" si="30">SQRT((I74*I74)+(J74*J74))</f>
        <v>2289.8700995908039</v>
      </c>
      <c r="AD74" s="245"/>
      <c r="AE74" s="245"/>
      <c r="AF74" s="246"/>
    </row>
    <row r="75" spans="1:32" ht="15.75" customHeight="1">
      <c r="A75" s="37">
        <v>42088</v>
      </c>
      <c r="B75" s="247">
        <v>66</v>
      </c>
      <c r="C75">
        <v>6889</v>
      </c>
      <c r="D75">
        <v>17.39</v>
      </c>
      <c r="E75">
        <v>209.36</v>
      </c>
      <c r="F75" s="303">
        <f t="shared" si="11"/>
        <v>95</v>
      </c>
      <c r="G75" s="249">
        <f t="shared" si="12"/>
        <v>6376.03</v>
      </c>
      <c r="H75" s="300">
        <f t="shared" ref="H75:H138" si="31">ROUND(+IF(I75=0,0,COS((R75-$K$3)*PI()/180)*Q75),2)</f>
        <v>1104.95</v>
      </c>
      <c r="I75" s="309">
        <f t="shared" si="13"/>
        <v>-2105.4699999999998</v>
      </c>
      <c r="J75" s="309">
        <f t="shared" si="14"/>
        <v>-972.89</v>
      </c>
      <c r="K75" s="249">
        <f t="shared" si="15"/>
        <v>2.5653196972339667</v>
      </c>
      <c r="L75" s="249">
        <f t="shared" si="16"/>
        <v>-1.5578947368421057</v>
      </c>
      <c r="M75" s="249">
        <f t="shared" si="17"/>
        <v>6.5578947368421252</v>
      </c>
      <c r="N75" s="304">
        <f t="shared" si="18"/>
        <v>2.4370537123722684</v>
      </c>
      <c r="O75" s="302">
        <f t="shared" si="19"/>
        <v>1.000150793378235</v>
      </c>
      <c r="P75" s="302">
        <f t="shared" si="20"/>
        <v>1.000150793378235</v>
      </c>
      <c r="Q75" s="302">
        <f t="shared" si="21"/>
        <v>2319.3789843404202</v>
      </c>
      <c r="R75" s="302">
        <f t="shared" si="22"/>
        <v>-155.19941070675478</v>
      </c>
      <c r="S75" s="249">
        <f t="shared" si="24"/>
        <v>0</v>
      </c>
      <c r="T75" s="249">
        <f t="shared" si="25"/>
        <v>0</v>
      </c>
      <c r="U75" s="249">
        <f t="shared" si="26"/>
        <v>0</v>
      </c>
      <c r="V75" s="249">
        <f t="shared" si="27"/>
        <v>0</v>
      </c>
      <c r="W75" s="285" t="str">
        <f t="shared" ref="W75:W138" si="32">IF(AND(E75&gt;=0,E75&lt;=90),"N",IF(AND(E75&gt;90,E75&lt;=180),"S",IF(AND(E75&gt;180,E75&lt;=270),"S",IF(AND(E75&gt;270,E75&lt;=359.99),"N",IF(E75&gt;360,"ERR",IF(E75=360,"N",IF(E75&lt;0,"ERR")))))))</f>
        <v>S</v>
      </c>
      <c r="X75" s="286">
        <f t="shared" ref="X75:X138" si="33">IF(AND(E75&gt;=0,E75&lt;=90),E75,IF(AND(E75&gt;90,E75&lt;=180),(180-E75),IF(AND(E75&gt;180,E75&lt;=270),(E75-180),IF(AND(E75&gt;270,E75&lt;=359.99),(360-E75),IF(E75&gt;360,"ERR",IF(E75=360,(E75-360),IF(E75&lt;0,"ERR")))))))</f>
        <v>29.360000000000014</v>
      </c>
      <c r="Y75" s="287" t="str">
        <f t="shared" ref="Y75:Y138" si="34">IF(AND(E75&gt;=0,E75&lt;=90),"E",IF(AND(E75&gt;90,E75&lt;=180),"E",IF(AND(E75&gt;180,E75&lt;=270),"W",IF(AND(E75&gt;270,E75&lt;=359.99),"W",IF(E75&gt;360,"ERR",IF(E75=360,"E",IF(E75&lt;0,"ERR")))))))</f>
        <v>W</v>
      </c>
      <c r="Z75" s="288">
        <f t="shared" si="23"/>
        <v>0</v>
      </c>
      <c r="AA75" s="248">
        <f t="shared" si="28"/>
        <v>204.80058929324522</v>
      </c>
      <c r="AB75" s="248">
        <f t="shared" si="29"/>
        <v>-61.549410706754799</v>
      </c>
      <c r="AC75" s="248">
        <f t="shared" si="30"/>
        <v>2319.3789843404202</v>
      </c>
      <c r="AD75" s="245"/>
      <c r="AE75" s="245"/>
      <c r="AF75" s="246"/>
    </row>
    <row r="76" spans="1:32" ht="15.75" customHeight="1">
      <c r="A76" s="37">
        <v>42088</v>
      </c>
      <c r="B76" s="247">
        <v>67</v>
      </c>
      <c r="C76">
        <v>6985</v>
      </c>
      <c r="D76">
        <v>24.43</v>
      </c>
      <c r="E76">
        <v>235.85</v>
      </c>
      <c r="F76" s="303">
        <f t="shared" ref="F76:F139" si="35">C76-C75</f>
        <v>96</v>
      </c>
      <c r="G76" s="249">
        <f t="shared" ref="G76:G139" si="36">ROUND(IF(F76&lt;=0,0,(F76/2)*(COS(D76*PI()/180)+COS(D75*PI()/180))*O76+G75),2)</f>
        <v>6465.85</v>
      </c>
      <c r="H76" s="300">
        <f t="shared" si="31"/>
        <v>1129.9100000000001</v>
      </c>
      <c r="I76" s="309">
        <f t="shared" ref="I76:I139" si="37">ROUND(IF(G76&lt;=0,0,(F76/2)*((SIN(D76*PI()/180)*COS(E76*PI()/180))+(SIN(D75*PI()/180)*COS(E75*PI()/180)))*O76+I75),2)</f>
        <v>-2129.1999999999998</v>
      </c>
      <c r="J76" s="309">
        <f t="shared" ref="J76:J139" si="38">ROUND(+IF(G76&lt;=0,0,((F76/2)*((SIN(D76*PI()/180)*SIN(E76*PI()/180))+(SIN(D75*PI()/180)*SIN(E75*PI()/180))*O76)+J75)),2)</f>
        <v>-996.38</v>
      </c>
      <c r="K76" s="249">
        <f t="shared" ref="K76:K139" si="39">+IF(C76&lt;=0,0,(N76/F76)*100)</f>
        <v>12.110559802974331</v>
      </c>
      <c r="L76" s="249">
        <f t="shared" ref="L76:L139" si="40">IF(D76=0,0,((D76-D75)/F76)*100)</f>
        <v>7.3333333333333321</v>
      </c>
      <c r="M76" s="249">
        <f t="shared" ref="M76:M139" si="41">IF(E76=0,0,((E76-E75)/F76)*100)</f>
        <v>27.593749999999979</v>
      </c>
      <c r="N76" s="304">
        <f t="shared" ref="N76:N139" si="42">ACOS(COS((D76-D75)*PI()/180)-(SIN(D76*PI()/180))*(SIN(D75*PI()/180))*(1-COS((E76-E75)*PI()/180)))*(180/PI())</f>
        <v>11.626137410855359</v>
      </c>
      <c r="O76" s="302">
        <f t="shared" ref="O76:O139" si="43">+IF(F76&lt;=0,0,IF(N76&lt;10^-9,1,P76))</f>
        <v>1.003445373798423</v>
      </c>
      <c r="P76" s="302">
        <f t="shared" ref="P76:P139" si="44">IF(F76&lt;=0,0,(2/N76)*(180/PI())*TAN((N76/2)*(PI()/180)))</f>
        <v>1.003445373798423</v>
      </c>
      <c r="Q76" s="302">
        <f t="shared" ref="Q76:Q139" si="45">+SQRT(I76^2+J76^2)</f>
        <v>2350.8010856727115</v>
      </c>
      <c r="R76" s="302">
        <f t="shared" ref="R76:R139" si="46">ATAN2(I76,J76)*180/PI()</f>
        <v>-154.92229559801643</v>
      </c>
      <c r="S76" s="249">
        <f t="shared" si="24"/>
        <v>0</v>
      </c>
      <c r="T76" s="249">
        <f t="shared" si="25"/>
        <v>0</v>
      </c>
      <c r="U76" s="249">
        <f t="shared" si="26"/>
        <v>0</v>
      </c>
      <c r="V76" s="249">
        <f t="shared" si="27"/>
        <v>0</v>
      </c>
      <c r="W76" s="285" t="str">
        <f t="shared" si="32"/>
        <v>S</v>
      </c>
      <c r="X76" s="286">
        <f t="shared" si="33"/>
        <v>55.849999999999994</v>
      </c>
      <c r="Y76" s="287" t="str">
        <f t="shared" si="34"/>
        <v>W</v>
      </c>
      <c r="Z76" s="288">
        <f t="shared" ref="Z76:Z139" si="47">IF(C76=0,0,Z75)</f>
        <v>0</v>
      </c>
      <c r="AA76" s="248">
        <f t="shared" si="28"/>
        <v>205.07770440198357</v>
      </c>
      <c r="AB76" s="248">
        <f t="shared" si="29"/>
        <v>-61.272295598016456</v>
      </c>
      <c r="AC76" s="248">
        <f t="shared" si="30"/>
        <v>2350.8010856727115</v>
      </c>
      <c r="AD76" s="245"/>
      <c r="AE76" s="245"/>
      <c r="AF76" s="245"/>
    </row>
    <row r="77" spans="1:32" ht="15.75" customHeight="1">
      <c r="A77" s="37"/>
      <c r="B77" s="247">
        <v>68</v>
      </c>
      <c r="C77" s="305"/>
      <c r="D77" s="305"/>
      <c r="E77" s="305"/>
      <c r="F77" s="303">
        <f t="shared" si="35"/>
        <v>-6985</v>
      </c>
      <c r="G77" s="249">
        <f t="shared" si="36"/>
        <v>0</v>
      </c>
      <c r="H77" s="300">
        <f t="shared" si="31"/>
        <v>0</v>
      </c>
      <c r="I77" s="309">
        <f t="shared" si="37"/>
        <v>0</v>
      </c>
      <c r="J77" s="309">
        <f t="shared" si="38"/>
        <v>0</v>
      </c>
      <c r="K77" s="249">
        <f t="shared" si="39"/>
        <v>0</v>
      </c>
      <c r="L77" s="249">
        <f t="shared" si="40"/>
        <v>0</v>
      </c>
      <c r="M77" s="249">
        <f t="shared" si="41"/>
        <v>0</v>
      </c>
      <c r="N77" s="304">
        <f t="shared" si="42"/>
        <v>24.429999999999993</v>
      </c>
      <c r="O77" s="302">
        <f t="shared" si="43"/>
        <v>0</v>
      </c>
      <c r="P77" s="302">
        <f t="shared" si="44"/>
        <v>0</v>
      </c>
      <c r="Q77" s="302">
        <f t="shared" si="45"/>
        <v>0</v>
      </c>
      <c r="R77" s="302" t="e">
        <f t="shared" si="46"/>
        <v>#DIV/0!</v>
      </c>
      <c r="S77" s="249">
        <f t="shared" si="24"/>
        <v>0</v>
      </c>
      <c r="T77" s="249">
        <f t="shared" si="25"/>
        <v>0</v>
      </c>
      <c r="U77" s="249">
        <f t="shared" si="26"/>
        <v>0</v>
      </c>
      <c r="V77" s="249">
        <f t="shared" si="27"/>
        <v>0</v>
      </c>
      <c r="W77" s="285" t="str">
        <f t="shared" si="32"/>
        <v>N</v>
      </c>
      <c r="X77" s="286">
        <f t="shared" si="33"/>
        <v>0</v>
      </c>
      <c r="Y77" s="287" t="str">
        <f t="shared" si="34"/>
        <v>E</v>
      </c>
      <c r="Z77" s="288">
        <f t="shared" si="47"/>
        <v>0</v>
      </c>
      <c r="AA77" s="248">
        <f t="shared" si="28"/>
        <v>0</v>
      </c>
      <c r="AB77" s="248">
        <f t="shared" si="29"/>
        <v>0</v>
      </c>
      <c r="AC77" s="248">
        <f t="shared" si="30"/>
        <v>0</v>
      </c>
      <c r="AD77" s="245"/>
      <c r="AE77" s="245"/>
      <c r="AF77" s="245"/>
    </row>
    <row r="78" spans="1:32" ht="15.75" customHeight="1">
      <c r="A78" s="37"/>
      <c r="B78" s="247">
        <v>69</v>
      </c>
      <c r="C78" s="305"/>
      <c r="D78" s="305"/>
      <c r="E78" s="305"/>
      <c r="F78" s="303">
        <f t="shared" si="35"/>
        <v>0</v>
      </c>
      <c r="G78" s="249">
        <f t="shared" si="36"/>
        <v>0</v>
      </c>
      <c r="H78" s="300">
        <f t="shared" si="31"/>
        <v>0</v>
      </c>
      <c r="I78" s="309">
        <f t="shared" si="37"/>
        <v>0</v>
      </c>
      <c r="J78" s="309">
        <f t="shared" si="38"/>
        <v>0</v>
      </c>
      <c r="K78" s="249">
        <f t="shared" si="39"/>
        <v>0</v>
      </c>
      <c r="L78" s="249">
        <f t="shared" si="40"/>
        <v>0</v>
      </c>
      <c r="M78" s="249">
        <f t="shared" si="41"/>
        <v>0</v>
      </c>
      <c r="N78" s="304">
        <f t="shared" si="42"/>
        <v>0</v>
      </c>
      <c r="O78" s="302">
        <f t="shared" si="43"/>
        <v>0</v>
      </c>
      <c r="P78" s="302">
        <f t="shared" si="44"/>
        <v>0</v>
      </c>
      <c r="Q78" s="302">
        <f t="shared" si="45"/>
        <v>0</v>
      </c>
      <c r="R78" s="302" t="e">
        <f t="shared" si="46"/>
        <v>#DIV/0!</v>
      </c>
      <c r="S78" s="249">
        <f t="shared" si="24"/>
        <v>0</v>
      </c>
      <c r="T78" s="249">
        <f t="shared" si="25"/>
        <v>0</v>
      </c>
      <c r="U78" s="249">
        <f t="shared" si="26"/>
        <v>0</v>
      </c>
      <c r="V78" s="249">
        <f t="shared" si="27"/>
        <v>0</v>
      </c>
      <c r="W78" s="285" t="str">
        <f t="shared" si="32"/>
        <v>N</v>
      </c>
      <c r="X78" s="286">
        <f t="shared" si="33"/>
        <v>0</v>
      </c>
      <c r="Y78" s="287" t="str">
        <f t="shared" si="34"/>
        <v>E</v>
      </c>
      <c r="Z78" s="288">
        <f t="shared" si="47"/>
        <v>0</v>
      </c>
      <c r="AA78" s="248">
        <f t="shared" si="28"/>
        <v>0</v>
      </c>
      <c r="AB78" s="248">
        <f t="shared" si="29"/>
        <v>0</v>
      </c>
      <c r="AC78" s="248">
        <f t="shared" si="30"/>
        <v>0</v>
      </c>
      <c r="AD78" s="245"/>
      <c r="AE78" s="245"/>
      <c r="AF78" s="245"/>
    </row>
    <row r="79" spans="1:32" ht="15.75" customHeight="1">
      <c r="A79" s="37"/>
      <c r="B79" s="247">
        <v>70</v>
      </c>
      <c r="C79" s="305"/>
      <c r="D79" s="305"/>
      <c r="E79" s="305"/>
      <c r="F79" s="303">
        <f t="shared" si="35"/>
        <v>0</v>
      </c>
      <c r="G79" s="249">
        <f t="shared" si="36"/>
        <v>0</v>
      </c>
      <c r="H79" s="300">
        <f t="shared" si="31"/>
        <v>0</v>
      </c>
      <c r="I79" s="309">
        <f t="shared" si="37"/>
        <v>0</v>
      </c>
      <c r="J79" s="309">
        <f t="shared" si="38"/>
        <v>0</v>
      </c>
      <c r="K79" s="249">
        <f t="shared" si="39"/>
        <v>0</v>
      </c>
      <c r="L79" s="249">
        <f t="shared" si="40"/>
        <v>0</v>
      </c>
      <c r="M79" s="249">
        <f t="shared" si="41"/>
        <v>0</v>
      </c>
      <c r="N79" s="304">
        <f t="shared" si="42"/>
        <v>0</v>
      </c>
      <c r="O79" s="302">
        <f t="shared" si="43"/>
        <v>0</v>
      </c>
      <c r="P79" s="302">
        <f t="shared" si="44"/>
        <v>0</v>
      </c>
      <c r="Q79" s="302">
        <f t="shared" si="45"/>
        <v>0</v>
      </c>
      <c r="R79" s="302" t="e">
        <f t="shared" si="46"/>
        <v>#DIV/0!</v>
      </c>
      <c r="S79" s="249">
        <f t="shared" si="24"/>
        <v>0</v>
      </c>
      <c r="T79" s="249">
        <f t="shared" si="25"/>
        <v>0</v>
      </c>
      <c r="U79" s="249">
        <f t="shared" si="26"/>
        <v>0</v>
      </c>
      <c r="V79" s="249">
        <f t="shared" si="27"/>
        <v>0</v>
      </c>
      <c r="W79" s="285" t="str">
        <f t="shared" si="32"/>
        <v>N</v>
      </c>
      <c r="X79" s="286">
        <f t="shared" si="33"/>
        <v>0</v>
      </c>
      <c r="Y79" s="287" t="str">
        <f t="shared" si="34"/>
        <v>E</v>
      </c>
      <c r="Z79" s="288">
        <f t="shared" si="47"/>
        <v>0</v>
      </c>
      <c r="AA79" s="248">
        <f t="shared" si="28"/>
        <v>0</v>
      </c>
      <c r="AB79" s="248">
        <f t="shared" si="29"/>
        <v>0</v>
      </c>
      <c r="AC79" s="248">
        <f t="shared" si="30"/>
        <v>0</v>
      </c>
      <c r="AD79" s="245"/>
      <c r="AE79" s="245"/>
      <c r="AF79" s="245"/>
    </row>
    <row r="80" spans="1:32" ht="15.75" customHeight="1">
      <c r="A80" s="37"/>
      <c r="B80" s="247">
        <v>71</v>
      </c>
      <c r="C80" s="305"/>
      <c r="D80" s="305"/>
      <c r="E80" s="305"/>
      <c r="F80" s="303">
        <f t="shared" si="35"/>
        <v>0</v>
      </c>
      <c r="G80" s="249">
        <f t="shared" si="36"/>
        <v>0</v>
      </c>
      <c r="H80" s="300">
        <f t="shared" si="31"/>
        <v>0</v>
      </c>
      <c r="I80" s="309">
        <f t="shared" si="37"/>
        <v>0</v>
      </c>
      <c r="J80" s="309">
        <f t="shared" si="38"/>
        <v>0</v>
      </c>
      <c r="K80" s="249">
        <f t="shared" si="39"/>
        <v>0</v>
      </c>
      <c r="L80" s="249">
        <f t="shared" si="40"/>
        <v>0</v>
      </c>
      <c r="M80" s="249">
        <f t="shared" si="41"/>
        <v>0</v>
      </c>
      <c r="N80" s="304">
        <f t="shared" si="42"/>
        <v>0</v>
      </c>
      <c r="O80" s="302">
        <f t="shared" si="43"/>
        <v>0</v>
      </c>
      <c r="P80" s="302">
        <f t="shared" si="44"/>
        <v>0</v>
      </c>
      <c r="Q80" s="302">
        <f t="shared" si="45"/>
        <v>0</v>
      </c>
      <c r="R80" s="302" t="e">
        <f t="shared" si="46"/>
        <v>#DIV/0!</v>
      </c>
      <c r="S80" s="249">
        <f t="shared" si="24"/>
        <v>0</v>
      </c>
      <c r="T80" s="249">
        <f t="shared" si="25"/>
        <v>0</v>
      </c>
      <c r="U80" s="249">
        <f t="shared" si="26"/>
        <v>0</v>
      </c>
      <c r="V80" s="249">
        <f t="shared" si="27"/>
        <v>0</v>
      </c>
      <c r="W80" s="285" t="str">
        <f t="shared" si="32"/>
        <v>N</v>
      </c>
      <c r="X80" s="286">
        <f t="shared" si="33"/>
        <v>0</v>
      </c>
      <c r="Y80" s="287" t="str">
        <f t="shared" si="34"/>
        <v>E</v>
      </c>
      <c r="Z80" s="288">
        <f t="shared" si="47"/>
        <v>0</v>
      </c>
      <c r="AA80" s="248">
        <f t="shared" si="28"/>
        <v>0</v>
      </c>
      <c r="AB80" s="248">
        <f t="shared" si="29"/>
        <v>0</v>
      </c>
      <c r="AC80" s="248">
        <f t="shared" si="30"/>
        <v>0</v>
      </c>
      <c r="AD80" s="245"/>
      <c r="AE80" s="245"/>
      <c r="AF80" s="245"/>
    </row>
    <row r="81" spans="1:32" ht="15.75" customHeight="1">
      <c r="A81" s="37"/>
      <c r="B81" s="247">
        <v>72</v>
      </c>
      <c r="C81" s="305"/>
      <c r="D81" s="305"/>
      <c r="E81" s="305"/>
      <c r="F81" s="303">
        <f t="shared" si="35"/>
        <v>0</v>
      </c>
      <c r="G81" s="249">
        <f t="shared" si="36"/>
        <v>0</v>
      </c>
      <c r="H81" s="300">
        <f t="shared" si="31"/>
        <v>0</v>
      </c>
      <c r="I81" s="309">
        <f t="shared" si="37"/>
        <v>0</v>
      </c>
      <c r="J81" s="309">
        <f t="shared" si="38"/>
        <v>0</v>
      </c>
      <c r="K81" s="249">
        <f t="shared" si="39"/>
        <v>0</v>
      </c>
      <c r="L81" s="249">
        <f t="shared" si="40"/>
        <v>0</v>
      </c>
      <c r="M81" s="249">
        <f t="shared" si="41"/>
        <v>0</v>
      </c>
      <c r="N81" s="304">
        <f t="shared" si="42"/>
        <v>0</v>
      </c>
      <c r="O81" s="302">
        <f t="shared" si="43"/>
        <v>0</v>
      </c>
      <c r="P81" s="302">
        <f t="shared" si="44"/>
        <v>0</v>
      </c>
      <c r="Q81" s="302">
        <f t="shared" si="45"/>
        <v>0</v>
      </c>
      <c r="R81" s="302" t="e">
        <f t="shared" si="46"/>
        <v>#DIV/0!</v>
      </c>
      <c r="S81" s="249">
        <f t="shared" si="24"/>
        <v>0</v>
      </c>
      <c r="T81" s="249">
        <f t="shared" si="25"/>
        <v>0</v>
      </c>
      <c r="U81" s="249">
        <f t="shared" si="26"/>
        <v>0</v>
      </c>
      <c r="V81" s="249">
        <f t="shared" si="27"/>
        <v>0</v>
      </c>
      <c r="W81" s="285" t="str">
        <f t="shared" si="32"/>
        <v>N</v>
      </c>
      <c r="X81" s="286">
        <f t="shared" si="33"/>
        <v>0</v>
      </c>
      <c r="Y81" s="287" t="str">
        <f t="shared" si="34"/>
        <v>E</v>
      </c>
      <c r="Z81" s="288">
        <f t="shared" si="47"/>
        <v>0</v>
      </c>
      <c r="AA81" s="248">
        <f t="shared" si="28"/>
        <v>0</v>
      </c>
      <c r="AB81" s="248">
        <f t="shared" si="29"/>
        <v>0</v>
      </c>
      <c r="AC81" s="248">
        <f t="shared" si="30"/>
        <v>0</v>
      </c>
      <c r="AD81" s="245"/>
      <c r="AE81" s="245"/>
      <c r="AF81" s="245"/>
    </row>
    <row r="82" spans="1:32" ht="15.75" customHeight="1">
      <c r="A82" s="37"/>
      <c r="B82" s="247">
        <v>73</v>
      </c>
      <c r="C82" s="305"/>
      <c r="D82" s="305"/>
      <c r="E82" s="305"/>
      <c r="F82" s="303">
        <f t="shared" si="35"/>
        <v>0</v>
      </c>
      <c r="G82" s="249">
        <f t="shared" si="36"/>
        <v>0</v>
      </c>
      <c r="H82" s="300">
        <f t="shared" si="31"/>
        <v>0</v>
      </c>
      <c r="I82" s="309">
        <f t="shared" si="37"/>
        <v>0</v>
      </c>
      <c r="J82" s="309">
        <f t="shared" si="38"/>
        <v>0</v>
      </c>
      <c r="K82" s="249">
        <f t="shared" si="39"/>
        <v>0</v>
      </c>
      <c r="L82" s="249">
        <f t="shared" si="40"/>
        <v>0</v>
      </c>
      <c r="M82" s="249">
        <f t="shared" si="41"/>
        <v>0</v>
      </c>
      <c r="N82" s="304">
        <f t="shared" si="42"/>
        <v>0</v>
      </c>
      <c r="O82" s="302">
        <f t="shared" si="43"/>
        <v>0</v>
      </c>
      <c r="P82" s="302">
        <f t="shared" si="44"/>
        <v>0</v>
      </c>
      <c r="Q82" s="302">
        <f t="shared" si="45"/>
        <v>0</v>
      </c>
      <c r="R82" s="302" t="e">
        <f t="shared" si="46"/>
        <v>#DIV/0!</v>
      </c>
      <c r="S82" s="249">
        <f t="shared" si="24"/>
        <v>0</v>
      </c>
      <c r="T82" s="249">
        <f t="shared" si="25"/>
        <v>0</v>
      </c>
      <c r="U82" s="249">
        <f t="shared" si="26"/>
        <v>0</v>
      </c>
      <c r="V82" s="249">
        <f t="shared" si="27"/>
        <v>0</v>
      </c>
      <c r="W82" s="285" t="str">
        <f t="shared" si="32"/>
        <v>N</v>
      </c>
      <c r="X82" s="286">
        <f t="shared" si="33"/>
        <v>0</v>
      </c>
      <c r="Y82" s="287" t="str">
        <f t="shared" si="34"/>
        <v>E</v>
      </c>
      <c r="Z82" s="288">
        <f t="shared" si="47"/>
        <v>0</v>
      </c>
      <c r="AA82" s="248">
        <f t="shared" si="28"/>
        <v>0</v>
      </c>
      <c r="AB82" s="248">
        <f t="shared" si="29"/>
        <v>0</v>
      </c>
      <c r="AC82" s="248">
        <f t="shared" si="30"/>
        <v>0</v>
      </c>
      <c r="AD82" s="245"/>
      <c r="AE82" s="245"/>
      <c r="AF82" s="245"/>
    </row>
    <row r="83" spans="1:32" ht="15.75" customHeight="1">
      <c r="A83" s="37"/>
      <c r="B83" s="247">
        <v>74</v>
      </c>
      <c r="C83" s="305"/>
      <c r="D83" s="305"/>
      <c r="E83" s="305"/>
      <c r="F83" s="303">
        <f t="shared" si="35"/>
        <v>0</v>
      </c>
      <c r="G83" s="249">
        <f t="shared" si="36"/>
        <v>0</v>
      </c>
      <c r="H83" s="300">
        <f t="shared" si="31"/>
        <v>0</v>
      </c>
      <c r="I83" s="309">
        <f t="shared" si="37"/>
        <v>0</v>
      </c>
      <c r="J83" s="309">
        <f t="shared" si="38"/>
        <v>0</v>
      </c>
      <c r="K83" s="249">
        <f t="shared" si="39"/>
        <v>0</v>
      </c>
      <c r="L83" s="249">
        <f t="shared" si="40"/>
        <v>0</v>
      </c>
      <c r="M83" s="249">
        <f t="shared" si="41"/>
        <v>0</v>
      </c>
      <c r="N83" s="304">
        <f t="shared" si="42"/>
        <v>0</v>
      </c>
      <c r="O83" s="302">
        <f t="shared" si="43"/>
        <v>0</v>
      </c>
      <c r="P83" s="302">
        <f t="shared" si="44"/>
        <v>0</v>
      </c>
      <c r="Q83" s="302">
        <f t="shared" si="45"/>
        <v>0</v>
      </c>
      <c r="R83" s="302" t="e">
        <f t="shared" si="46"/>
        <v>#DIV/0!</v>
      </c>
      <c r="S83" s="249">
        <f t="shared" si="24"/>
        <v>0</v>
      </c>
      <c r="T83" s="249">
        <f t="shared" si="25"/>
        <v>0</v>
      </c>
      <c r="U83" s="249">
        <f t="shared" si="26"/>
        <v>0</v>
      </c>
      <c r="V83" s="249">
        <f t="shared" si="27"/>
        <v>0</v>
      </c>
      <c r="W83" s="285" t="str">
        <f t="shared" si="32"/>
        <v>N</v>
      </c>
      <c r="X83" s="286">
        <f t="shared" si="33"/>
        <v>0</v>
      </c>
      <c r="Y83" s="287" t="str">
        <f t="shared" si="34"/>
        <v>E</v>
      </c>
      <c r="Z83" s="288">
        <f t="shared" si="47"/>
        <v>0</v>
      </c>
      <c r="AA83" s="248">
        <f t="shared" si="28"/>
        <v>0</v>
      </c>
      <c r="AB83" s="248">
        <f t="shared" si="29"/>
        <v>0</v>
      </c>
      <c r="AC83" s="248">
        <f t="shared" si="30"/>
        <v>0</v>
      </c>
      <c r="AD83" s="245"/>
      <c r="AE83" s="245"/>
      <c r="AF83" s="245"/>
    </row>
    <row r="84" spans="1:32" ht="15.75" customHeight="1">
      <c r="A84" s="37"/>
      <c r="B84" s="247">
        <v>75</v>
      </c>
      <c r="C84" s="305"/>
      <c r="D84" s="305"/>
      <c r="E84" s="305"/>
      <c r="F84" s="303">
        <f t="shared" si="35"/>
        <v>0</v>
      </c>
      <c r="G84" s="249">
        <f t="shared" si="36"/>
        <v>0</v>
      </c>
      <c r="H84" s="300">
        <f t="shared" si="31"/>
        <v>0</v>
      </c>
      <c r="I84" s="309">
        <f t="shared" si="37"/>
        <v>0</v>
      </c>
      <c r="J84" s="309">
        <f t="shared" si="38"/>
        <v>0</v>
      </c>
      <c r="K84" s="249">
        <f t="shared" si="39"/>
        <v>0</v>
      </c>
      <c r="L84" s="249">
        <f t="shared" si="40"/>
        <v>0</v>
      </c>
      <c r="M84" s="249">
        <f t="shared" si="41"/>
        <v>0</v>
      </c>
      <c r="N84" s="304">
        <f t="shared" si="42"/>
        <v>0</v>
      </c>
      <c r="O84" s="302">
        <f t="shared" si="43"/>
        <v>0</v>
      </c>
      <c r="P84" s="302">
        <f t="shared" si="44"/>
        <v>0</v>
      </c>
      <c r="Q84" s="302">
        <f t="shared" si="45"/>
        <v>0</v>
      </c>
      <c r="R84" s="302" t="e">
        <f t="shared" si="46"/>
        <v>#DIV/0!</v>
      </c>
      <c r="S84" s="249">
        <f t="shared" si="24"/>
        <v>0</v>
      </c>
      <c r="T84" s="249">
        <f t="shared" si="25"/>
        <v>0</v>
      </c>
      <c r="U84" s="249">
        <f t="shared" si="26"/>
        <v>0</v>
      </c>
      <c r="V84" s="249">
        <f t="shared" si="27"/>
        <v>0</v>
      </c>
      <c r="W84" s="285" t="str">
        <f t="shared" si="32"/>
        <v>N</v>
      </c>
      <c r="X84" s="286">
        <f t="shared" si="33"/>
        <v>0</v>
      </c>
      <c r="Y84" s="287" t="str">
        <f t="shared" si="34"/>
        <v>E</v>
      </c>
      <c r="Z84" s="288">
        <f t="shared" si="47"/>
        <v>0</v>
      </c>
      <c r="AA84" s="248">
        <f t="shared" si="28"/>
        <v>0</v>
      </c>
      <c r="AB84" s="248">
        <f t="shared" si="29"/>
        <v>0</v>
      </c>
      <c r="AC84" s="248">
        <f t="shared" si="30"/>
        <v>0</v>
      </c>
      <c r="AD84" s="245"/>
      <c r="AE84" s="245"/>
      <c r="AF84" s="245"/>
    </row>
    <row r="85" spans="1:32" ht="15.75" customHeight="1">
      <c r="A85" s="37"/>
      <c r="B85" s="247">
        <v>76</v>
      </c>
      <c r="C85" s="305"/>
      <c r="D85" s="305"/>
      <c r="E85" s="305"/>
      <c r="F85" s="303">
        <f t="shared" si="35"/>
        <v>0</v>
      </c>
      <c r="G85" s="249">
        <f t="shared" si="36"/>
        <v>0</v>
      </c>
      <c r="H85" s="300">
        <f t="shared" si="31"/>
        <v>0</v>
      </c>
      <c r="I85" s="309">
        <f t="shared" si="37"/>
        <v>0</v>
      </c>
      <c r="J85" s="309">
        <f t="shared" si="38"/>
        <v>0</v>
      </c>
      <c r="K85" s="249">
        <f t="shared" si="39"/>
        <v>0</v>
      </c>
      <c r="L85" s="249">
        <f t="shared" si="40"/>
        <v>0</v>
      </c>
      <c r="M85" s="249">
        <f t="shared" si="41"/>
        <v>0</v>
      </c>
      <c r="N85" s="304">
        <f t="shared" si="42"/>
        <v>0</v>
      </c>
      <c r="O85" s="302">
        <f t="shared" si="43"/>
        <v>0</v>
      </c>
      <c r="P85" s="302">
        <f t="shared" si="44"/>
        <v>0</v>
      </c>
      <c r="Q85" s="302">
        <f t="shared" si="45"/>
        <v>0</v>
      </c>
      <c r="R85" s="302" t="e">
        <f t="shared" si="46"/>
        <v>#DIV/0!</v>
      </c>
      <c r="S85" s="249">
        <f t="shared" si="24"/>
        <v>0</v>
      </c>
      <c r="T85" s="249">
        <f t="shared" si="25"/>
        <v>0</v>
      </c>
      <c r="U85" s="249">
        <f t="shared" si="26"/>
        <v>0</v>
      </c>
      <c r="V85" s="249">
        <f t="shared" si="27"/>
        <v>0</v>
      </c>
      <c r="W85" s="285" t="str">
        <f t="shared" si="32"/>
        <v>N</v>
      </c>
      <c r="X85" s="286">
        <f t="shared" si="33"/>
        <v>0</v>
      </c>
      <c r="Y85" s="287" t="str">
        <f t="shared" si="34"/>
        <v>E</v>
      </c>
      <c r="Z85" s="288">
        <f t="shared" si="47"/>
        <v>0</v>
      </c>
      <c r="AA85" s="248">
        <f t="shared" si="28"/>
        <v>0</v>
      </c>
      <c r="AB85" s="248">
        <f t="shared" si="29"/>
        <v>0</v>
      </c>
      <c r="AC85" s="248">
        <f t="shared" si="30"/>
        <v>0</v>
      </c>
      <c r="AD85" s="245"/>
      <c r="AE85" s="245"/>
      <c r="AF85" s="245"/>
    </row>
    <row r="86" spans="1:32" ht="15.75" customHeight="1">
      <c r="A86" s="37"/>
      <c r="B86" s="247">
        <v>77</v>
      </c>
      <c r="C86" s="305"/>
      <c r="D86" s="305"/>
      <c r="E86" s="305"/>
      <c r="F86" s="303">
        <f t="shared" si="35"/>
        <v>0</v>
      </c>
      <c r="G86" s="249">
        <f t="shared" si="36"/>
        <v>0</v>
      </c>
      <c r="H86" s="300">
        <f t="shared" si="31"/>
        <v>0</v>
      </c>
      <c r="I86" s="309">
        <f t="shared" si="37"/>
        <v>0</v>
      </c>
      <c r="J86" s="309">
        <f t="shared" si="38"/>
        <v>0</v>
      </c>
      <c r="K86" s="249">
        <f t="shared" si="39"/>
        <v>0</v>
      </c>
      <c r="L86" s="249">
        <f t="shared" si="40"/>
        <v>0</v>
      </c>
      <c r="M86" s="249">
        <f t="shared" si="41"/>
        <v>0</v>
      </c>
      <c r="N86" s="304">
        <f t="shared" si="42"/>
        <v>0</v>
      </c>
      <c r="O86" s="302">
        <f t="shared" si="43"/>
        <v>0</v>
      </c>
      <c r="P86" s="302">
        <f t="shared" si="44"/>
        <v>0</v>
      </c>
      <c r="Q86" s="302">
        <f t="shared" si="45"/>
        <v>0</v>
      </c>
      <c r="R86" s="302" t="e">
        <f t="shared" si="46"/>
        <v>#DIV/0!</v>
      </c>
      <c r="S86" s="249">
        <f t="shared" si="24"/>
        <v>0</v>
      </c>
      <c r="T86" s="249">
        <f t="shared" si="25"/>
        <v>0</v>
      </c>
      <c r="U86" s="249">
        <f t="shared" si="26"/>
        <v>0</v>
      </c>
      <c r="V86" s="249">
        <f t="shared" si="27"/>
        <v>0</v>
      </c>
      <c r="W86" s="285" t="str">
        <f t="shared" si="32"/>
        <v>N</v>
      </c>
      <c r="X86" s="286">
        <f t="shared" si="33"/>
        <v>0</v>
      </c>
      <c r="Y86" s="287" t="str">
        <f t="shared" si="34"/>
        <v>E</v>
      </c>
      <c r="Z86" s="288">
        <f t="shared" si="47"/>
        <v>0</v>
      </c>
      <c r="AA86" s="248">
        <f t="shared" si="28"/>
        <v>0</v>
      </c>
      <c r="AB86" s="248">
        <f t="shared" si="29"/>
        <v>0</v>
      </c>
      <c r="AC86" s="248">
        <f t="shared" si="30"/>
        <v>0</v>
      </c>
      <c r="AD86" s="245"/>
      <c r="AE86" s="245"/>
      <c r="AF86" s="245"/>
    </row>
    <row r="87" spans="1:32" ht="15.75" customHeight="1">
      <c r="A87" s="37"/>
      <c r="B87" s="247">
        <v>78</v>
      </c>
      <c r="C87" s="305"/>
      <c r="D87" s="305"/>
      <c r="E87" s="305"/>
      <c r="F87" s="303">
        <f t="shared" si="35"/>
        <v>0</v>
      </c>
      <c r="G87" s="249">
        <f t="shared" si="36"/>
        <v>0</v>
      </c>
      <c r="H87" s="300">
        <f t="shared" si="31"/>
        <v>0</v>
      </c>
      <c r="I87" s="309">
        <f t="shared" si="37"/>
        <v>0</v>
      </c>
      <c r="J87" s="309">
        <f t="shared" si="38"/>
        <v>0</v>
      </c>
      <c r="K87" s="249">
        <f t="shared" si="39"/>
        <v>0</v>
      </c>
      <c r="L87" s="249">
        <f t="shared" si="40"/>
        <v>0</v>
      </c>
      <c r="M87" s="249">
        <f t="shared" si="41"/>
        <v>0</v>
      </c>
      <c r="N87" s="304">
        <f t="shared" si="42"/>
        <v>0</v>
      </c>
      <c r="O87" s="302">
        <f t="shared" si="43"/>
        <v>0</v>
      </c>
      <c r="P87" s="302">
        <f t="shared" si="44"/>
        <v>0</v>
      </c>
      <c r="Q87" s="302">
        <f t="shared" si="45"/>
        <v>0</v>
      </c>
      <c r="R87" s="302" t="e">
        <f t="shared" si="46"/>
        <v>#DIV/0!</v>
      </c>
      <c r="S87" s="249">
        <f t="shared" si="24"/>
        <v>0</v>
      </c>
      <c r="T87" s="249">
        <f t="shared" si="25"/>
        <v>0</v>
      </c>
      <c r="U87" s="249">
        <f t="shared" si="26"/>
        <v>0</v>
      </c>
      <c r="V87" s="249">
        <f t="shared" si="27"/>
        <v>0</v>
      </c>
      <c r="W87" s="285" t="str">
        <f t="shared" si="32"/>
        <v>N</v>
      </c>
      <c r="X87" s="286">
        <f t="shared" si="33"/>
        <v>0</v>
      </c>
      <c r="Y87" s="287" t="str">
        <f t="shared" si="34"/>
        <v>E</v>
      </c>
      <c r="Z87" s="288">
        <f t="shared" si="47"/>
        <v>0</v>
      </c>
      <c r="AA87" s="248">
        <f t="shared" si="28"/>
        <v>0</v>
      </c>
      <c r="AB87" s="248">
        <f t="shared" si="29"/>
        <v>0</v>
      </c>
      <c r="AC87" s="248">
        <f t="shared" si="30"/>
        <v>0</v>
      </c>
      <c r="AD87" s="245"/>
      <c r="AE87" s="245"/>
      <c r="AF87" s="245"/>
    </row>
    <row r="88" spans="1:32" ht="15.75" customHeight="1">
      <c r="A88" s="37"/>
      <c r="B88" s="247">
        <v>79</v>
      </c>
      <c r="C88" s="305"/>
      <c r="D88" s="305"/>
      <c r="E88" s="305"/>
      <c r="F88" s="303">
        <f t="shared" si="35"/>
        <v>0</v>
      </c>
      <c r="G88" s="249">
        <f t="shared" si="36"/>
        <v>0</v>
      </c>
      <c r="H88" s="300">
        <f t="shared" si="31"/>
        <v>0</v>
      </c>
      <c r="I88" s="309">
        <f t="shared" si="37"/>
        <v>0</v>
      </c>
      <c r="J88" s="309">
        <f t="shared" si="38"/>
        <v>0</v>
      </c>
      <c r="K88" s="249">
        <f t="shared" si="39"/>
        <v>0</v>
      </c>
      <c r="L88" s="249">
        <f t="shared" si="40"/>
        <v>0</v>
      </c>
      <c r="M88" s="249">
        <f t="shared" si="41"/>
        <v>0</v>
      </c>
      <c r="N88" s="304">
        <f t="shared" si="42"/>
        <v>0</v>
      </c>
      <c r="O88" s="302">
        <f t="shared" si="43"/>
        <v>0</v>
      </c>
      <c r="P88" s="302">
        <f t="shared" si="44"/>
        <v>0</v>
      </c>
      <c r="Q88" s="302">
        <f t="shared" si="45"/>
        <v>0</v>
      </c>
      <c r="R88" s="302" t="e">
        <f t="shared" si="46"/>
        <v>#DIV/0!</v>
      </c>
      <c r="S88" s="249">
        <f t="shared" si="24"/>
        <v>0</v>
      </c>
      <c r="T88" s="249">
        <f t="shared" si="25"/>
        <v>0</v>
      </c>
      <c r="U88" s="249">
        <f t="shared" si="26"/>
        <v>0</v>
      </c>
      <c r="V88" s="249">
        <f t="shared" si="27"/>
        <v>0</v>
      </c>
      <c r="W88" s="285" t="str">
        <f t="shared" si="32"/>
        <v>N</v>
      </c>
      <c r="X88" s="286">
        <f t="shared" si="33"/>
        <v>0</v>
      </c>
      <c r="Y88" s="287" t="str">
        <f t="shared" si="34"/>
        <v>E</v>
      </c>
      <c r="Z88" s="288">
        <f t="shared" si="47"/>
        <v>0</v>
      </c>
      <c r="AA88" s="248">
        <f t="shared" si="28"/>
        <v>0</v>
      </c>
      <c r="AB88" s="248">
        <f t="shared" si="29"/>
        <v>0</v>
      </c>
      <c r="AC88" s="248">
        <f t="shared" si="30"/>
        <v>0</v>
      </c>
      <c r="AD88" s="245"/>
      <c r="AE88" s="245"/>
      <c r="AF88" s="245"/>
    </row>
    <row r="89" spans="1:32" ht="15.75" customHeight="1">
      <c r="A89" s="37"/>
      <c r="B89" s="247">
        <v>80</v>
      </c>
      <c r="C89" s="305"/>
      <c r="D89" s="305"/>
      <c r="E89" s="305"/>
      <c r="F89" s="303">
        <f t="shared" si="35"/>
        <v>0</v>
      </c>
      <c r="G89" s="249">
        <f t="shared" si="36"/>
        <v>0</v>
      </c>
      <c r="H89" s="300">
        <f t="shared" si="31"/>
        <v>0</v>
      </c>
      <c r="I89" s="309">
        <f t="shared" si="37"/>
        <v>0</v>
      </c>
      <c r="J89" s="309">
        <f t="shared" si="38"/>
        <v>0</v>
      </c>
      <c r="K89" s="249">
        <f t="shared" si="39"/>
        <v>0</v>
      </c>
      <c r="L89" s="249">
        <f t="shared" si="40"/>
        <v>0</v>
      </c>
      <c r="M89" s="249">
        <f t="shared" si="41"/>
        <v>0</v>
      </c>
      <c r="N89" s="304">
        <f t="shared" si="42"/>
        <v>0</v>
      </c>
      <c r="O89" s="302">
        <f t="shared" si="43"/>
        <v>0</v>
      </c>
      <c r="P89" s="302">
        <f t="shared" si="44"/>
        <v>0</v>
      </c>
      <c r="Q89" s="302">
        <f t="shared" si="45"/>
        <v>0</v>
      </c>
      <c r="R89" s="302" t="e">
        <f t="shared" si="46"/>
        <v>#DIV/0!</v>
      </c>
      <c r="S89" s="249">
        <f t="shared" si="24"/>
        <v>0</v>
      </c>
      <c r="T89" s="249">
        <f t="shared" si="25"/>
        <v>0</v>
      </c>
      <c r="U89" s="249">
        <f t="shared" si="26"/>
        <v>0</v>
      </c>
      <c r="V89" s="249">
        <f t="shared" si="27"/>
        <v>0</v>
      </c>
      <c r="W89" s="285" t="str">
        <f t="shared" si="32"/>
        <v>N</v>
      </c>
      <c r="X89" s="286">
        <f t="shared" si="33"/>
        <v>0</v>
      </c>
      <c r="Y89" s="287" t="str">
        <f t="shared" si="34"/>
        <v>E</v>
      </c>
      <c r="Z89" s="288">
        <f t="shared" si="47"/>
        <v>0</v>
      </c>
      <c r="AA89" s="248">
        <f t="shared" si="28"/>
        <v>0</v>
      </c>
      <c r="AB89" s="248">
        <f t="shared" si="29"/>
        <v>0</v>
      </c>
      <c r="AC89" s="248">
        <f t="shared" si="30"/>
        <v>0</v>
      </c>
      <c r="AD89" s="245"/>
      <c r="AE89" s="245"/>
      <c r="AF89" s="245"/>
    </row>
    <row r="90" spans="1:32" ht="15.75" customHeight="1">
      <c r="A90" s="37"/>
      <c r="B90" s="247">
        <v>81</v>
      </c>
      <c r="C90" s="305"/>
      <c r="D90" s="305"/>
      <c r="E90" s="305"/>
      <c r="F90" s="303">
        <f t="shared" si="35"/>
        <v>0</v>
      </c>
      <c r="G90" s="249">
        <f t="shared" si="36"/>
        <v>0</v>
      </c>
      <c r="H90" s="300">
        <f t="shared" si="31"/>
        <v>0</v>
      </c>
      <c r="I90" s="309">
        <f t="shared" si="37"/>
        <v>0</v>
      </c>
      <c r="J90" s="309">
        <f t="shared" si="38"/>
        <v>0</v>
      </c>
      <c r="K90" s="249">
        <f t="shared" si="39"/>
        <v>0</v>
      </c>
      <c r="L90" s="249">
        <f t="shared" si="40"/>
        <v>0</v>
      </c>
      <c r="M90" s="249">
        <f t="shared" si="41"/>
        <v>0</v>
      </c>
      <c r="N90" s="304">
        <f t="shared" si="42"/>
        <v>0</v>
      </c>
      <c r="O90" s="302">
        <f t="shared" si="43"/>
        <v>0</v>
      </c>
      <c r="P90" s="302">
        <f t="shared" si="44"/>
        <v>0</v>
      </c>
      <c r="Q90" s="302">
        <f t="shared" si="45"/>
        <v>0</v>
      </c>
      <c r="R90" s="302" t="e">
        <f t="shared" si="46"/>
        <v>#DIV/0!</v>
      </c>
      <c r="S90" s="249">
        <f t="shared" si="24"/>
        <v>0</v>
      </c>
      <c r="T90" s="249">
        <f t="shared" si="25"/>
        <v>0</v>
      </c>
      <c r="U90" s="249">
        <f t="shared" si="26"/>
        <v>0</v>
      </c>
      <c r="V90" s="249">
        <f t="shared" si="27"/>
        <v>0</v>
      </c>
      <c r="W90" s="285" t="str">
        <f t="shared" si="32"/>
        <v>N</v>
      </c>
      <c r="X90" s="286">
        <f t="shared" si="33"/>
        <v>0</v>
      </c>
      <c r="Y90" s="287" t="str">
        <f t="shared" si="34"/>
        <v>E</v>
      </c>
      <c r="Z90" s="288">
        <f t="shared" si="47"/>
        <v>0</v>
      </c>
      <c r="AA90" s="248">
        <f t="shared" si="28"/>
        <v>0</v>
      </c>
      <c r="AB90" s="248">
        <f t="shared" si="29"/>
        <v>0</v>
      </c>
      <c r="AC90" s="248">
        <f t="shared" si="30"/>
        <v>0</v>
      </c>
      <c r="AD90" s="245"/>
      <c r="AE90" s="245"/>
      <c r="AF90" s="245"/>
    </row>
    <row r="91" spans="1:32" ht="15.75" customHeight="1">
      <c r="A91" s="37"/>
      <c r="B91" s="247">
        <v>82</v>
      </c>
      <c r="C91" s="305"/>
      <c r="D91" s="305"/>
      <c r="E91" s="305"/>
      <c r="F91" s="303">
        <f t="shared" si="35"/>
        <v>0</v>
      </c>
      <c r="G91" s="249">
        <f t="shared" si="36"/>
        <v>0</v>
      </c>
      <c r="H91" s="300">
        <f t="shared" si="31"/>
        <v>0</v>
      </c>
      <c r="I91" s="309">
        <f t="shared" si="37"/>
        <v>0</v>
      </c>
      <c r="J91" s="309">
        <f t="shared" si="38"/>
        <v>0</v>
      </c>
      <c r="K91" s="249">
        <f t="shared" si="39"/>
        <v>0</v>
      </c>
      <c r="L91" s="249">
        <f t="shared" si="40"/>
        <v>0</v>
      </c>
      <c r="M91" s="249">
        <f t="shared" si="41"/>
        <v>0</v>
      </c>
      <c r="N91" s="304">
        <f t="shared" si="42"/>
        <v>0</v>
      </c>
      <c r="O91" s="302">
        <f t="shared" si="43"/>
        <v>0</v>
      </c>
      <c r="P91" s="302">
        <f t="shared" si="44"/>
        <v>0</v>
      </c>
      <c r="Q91" s="302">
        <f t="shared" si="45"/>
        <v>0</v>
      </c>
      <c r="R91" s="302" t="e">
        <f t="shared" si="46"/>
        <v>#DIV/0!</v>
      </c>
      <c r="S91" s="249">
        <f t="shared" si="24"/>
        <v>0</v>
      </c>
      <c r="T91" s="249">
        <f t="shared" si="25"/>
        <v>0</v>
      </c>
      <c r="U91" s="249">
        <f t="shared" si="26"/>
        <v>0</v>
      </c>
      <c r="V91" s="249">
        <f t="shared" si="27"/>
        <v>0</v>
      </c>
      <c r="W91" s="285" t="str">
        <f t="shared" si="32"/>
        <v>N</v>
      </c>
      <c r="X91" s="286">
        <f t="shared" si="33"/>
        <v>0</v>
      </c>
      <c r="Y91" s="287" t="str">
        <f t="shared" si="34"/>
        <v>E</v>
      </c>
      <c r="Z91" s="288">
        <f t="shared" si="47"/>
        <v>0</v>
      </c>
      <c r="AA91" s="248">
        <f t="shared" si="28"/>
        <v>0</v>
      </c>
      <c r="AB91" s="248">
        <f t="shared" si="29"/>
        <v>0</v>
      </c>
      <c r="AC91" s="248">
        <f t="shared" si="30"/>
        <v>0</v>
      </c>
    </row>
    <row r="92" spans="1:32" ht="15.75" customHeight="1">
      <c r="A92" s="37"/>
      <c r="B92" s="247">
        <v>83</v>
      </c>
      <c r="C92" s="305"/>
      <c r="D92" s="305"/>
      <c r="E92" s="305"/>
      <c r="F92" s="303">
        <f t="shared" si="35"/>
        <v>0</v>
      </c>
      <c r="G92" s="249">
        <f t="shared" si="36"/>
        <v>0</v>
      </c>
      <c r="H92" s="300">
        <f t="shared" si="31"/>
        <v>0</v>
      </c>
      <c r="I92" s="309">
        <f t="shared" si="37"/>
        <v>0</v>
      </c>
      <c r="J92" s="309">
        <f t="shared" si="38"/>
        <v>0</v>
      </c>
      <c r="K92" s="249">
        <f t="shared" si="39"/>
        <v>0</v>
      </c>
      <c r="L92" s="249">
        <f t="shared" si="40"/>
        <v>0</v>
      </c>
      <c r="M92" s="249">
        <f t="shared" si="41"/>
        <v>0</v>
      </c>
      <c r="N92" s="304">
        <f t="shared" si="42"/>
        <v>0</v>
      </c>
      <c r="O92" s="302">
        <f t="shared" si="43"/>
        <v>0</v>
      </c>
      <c r="P92" s="302">
        <f t="shared" si="44"/>
        <v>0</v>
      </c>
      <c r="Q92" s="302">
        <f t="shared" si="45"/>
        <v>0</v>
      </c>
      <c r="R92" s="302" t="e">
        <f t="shared" si="46"/>
        <v>#DIV/0!</v>
      </c>
      <c r="S92" s="249">
        <f t="shared" si="24"/>
        <v>0</v>
      </c>
      <c r="T92" s="249">
        <f t="shared" si="25"/>
        <v>0</v>
      </c>
      <c r="U92" s="249">
        <f t="shared" si="26"/>
        <v>0</v>
      </c>
      <c r="V92" s="249">
        <f t="shared" si="27"/>
        <v>0</v>
      </c>
      <c r="W92" s="285" t="str">
        <f t="shared" si="32"/>
        <v>N</v>
      </c>
      <c r="X92" s="286">
        <f t="shared" si="33"/>
        <v>0</v>
      </c>
      <c r="Y92" s="287" t="str">
        <f t="shared" si="34"/>
        <v>E</v>
      </c>
      <c r="Z92" s="288">
        <f t="shared" si="47"/>
        <v>0</v>
      </c>
      <c r="AA92" s="248">
        <f t="shared" si="28"/>
        <v>0</v>
      </c>
      <c r="AB92" s="248">
        <f t="shared" si="29"/>
        <v>0</v>
      </c>
      <c r="AC92" s="248">
        <f t="shared" si="30"/>
        <v>0</v>
      </c>
    </row>
    <row r="93" spans="1:32" ht="15.75" customHeight="1">
      <c r="A93" s="37"/>
      <c r="B93" s="247">
        <v>84</v>
      </c>
      <c r="C93" s="305"/>
      <c r="D93" s="305"/>
      <c r="E93" s="305"/>
      <c r="F93" s="303">
        <f t="shared" si="35"/>
        <v>0</v>
      </c>
      <c r="G93" s="249">
        <f t="shared" si="36"/>
        <v>0</v>
      </c>
      <c r="H93" s="300">
        <f t="shared" si="31"/>
        <v>0</v>
      </c>
      <c r="I93" s="309">
        <f t="shared" si="37"/>
        <v>0</v>
      </c>
      <c r="J93" s="309">
        <f t="shared" si="38"/>
        <v>0</v>
      </c>
      <c r="K93" s="249">
        <f t="shared" si="39"/>
        <v>0</v>
      </c>
      <c r="L93" s="249">
        <f t="shared" si="40"/>
        <v>0</v>
      </c>
      <c r="M93" s="249">
        <f t="shared" si="41"/>
        <v>0</v>
      </c>
      <c r="N93" s="304">
        <f t="shared" si="42"/>
        <v>0</v>
      </c>
      <c r="O93" s="302">
        <f t="shared" si="43"/>
        <v>0</v>
      </c>
      <c r="P93" s="302">
        <f t="shared" si="44"/>
        <v>0</v>
      </c>
      <c r="Q93" s="302">
        <f t="shared" si="45"/>
        <v>0</v>
      </c>
      <c r="R93" s="302" t="e">
        <f t="shared" si="46"/>
        <v>#DIV/0!</v>
      </c>
      <c r="S93" s="249">
        <f t="shared" si="24"/>
        <v>0</v>
      </c>
      <c r="T93" s="249">
        <f t="shared" si="25"/>
        <v>0</v>
      </c>
      <c r="U93" s="249">
        <f t="shared" si="26"/>
        <v>0</v>
      </c>
      <c r="V93" s="249">
        <f t="shared" si="27"/>
        <v>0</v>
      </c>
      <c r="W93" s="285" t="str">
        <f t="shared" si="32"/>
        <v>N</v>
      </c>
      <c r="X93" s="286">
        <f t="shared" si="33"/>
        <v>0</v>
      </c>
      <c r="Y93" s="287" t="str">
        <f t="shared" si="34"/>
        <v>E</v>
      </c>
      <c r="Z93" s="288">
        <f t="shared" si="47"/>
        <v>0</v>
      </c>
      <c r="AA93" s="248">
        <f t="shared" si="28"/>
        <v>0</v>
      </c>
      <c r="AB93" s="248">
        <f t="shared" si="29"/>
        <v>0</v>
      </c>
      <c r="AC93" s="248">
        <f t="shared" si="30"/>
        <v>0</v>
      </c>
    </row>
    <row r="94" spans="1:32" ht="15.75" customHeight="1">
      <c r="A94" s="37"/>
      <c r="B94" s="247">
        <v>85</v>
      </c>
      <c r="C94" s="305"/>
      <c r="D94" s="305"/>
      <c r="E94" s="305"/>
      <c r="F94" s="303">
        <f t="shared" si="35"/>
        <v>0</v>
      </c>
      <c r="G94" s="249">
        <f t="shared" si="36"/>
        <v>0</v>
      </c>
      <c r="H94" s="300">
        <f t="shared" si="31"/>
        <v>0</v>
      </c>
      <c r="I94" s="309">
        <f t="shared" si="37"/>
        <v>0</v>
      </c>
      <c r="J94" s="309">
        <f t="shared" si="38"/>
        <v>0</v>
      </c>
      <c r="K94" s="249">
        <f t="shared" si="39"/>
        <v>0</v>
      </c>
      <c r="L94" s="249">
        <f t="shared" si="40"/>
        <v>0</v>
      </c>
      <c r="M94" s="249">
        <f t="shared" si="41"/>
        <v>0</v>
      </c>
      <c r="N94" s="304">
        <f t="shared" si="42"/>
        <v>0</v>
      </c>
      <c r="O94" s="302">
        <f t="shared" si="43"/>
        <v>0</v>
      </c>
      <c r="P94" s="302">
        <f t="shared" si="44"/>
        <v>0</v>
      </c>
      <c r="Q94" s="302">
        <f t="shared" si="45"/>
        <v>0</v>
      </c>
      <c r="R94" s="302" t="e">
        <f t="shared" si="46"/>
        <v>#DIV/0!</v>
      </c>
      <c r="S94" s="249">
        <f t="shared" si="24"/>
        <v>0</v>
      </c>
      <c r="T94" s="249">
        <f t="shared" si="25"/>
        <v>0</v>
      </c>
      <c r="U94" s="249">
        <f t="shared" si="26"/>
        <v>0</v>
      </c>
      <c r="V94" s="249">
        <f t="shared" si="27"/>
        <v>0</v>
      </c>
      <c r="W94" s="285" t="str">
        <f t="shared" si="32"/>
        <v>N</v>
      </c>
      <c r="X94" s="286">
        <f t="shared" si="33"/>
        <v>0</v>
      </c>
      <c r="Y94" s="287" t="str">
        <f t="shared" si="34"/>
        <v>E</v>
      </c>
      <c r="Z94" s="288">
        <f t="shared" si="47"/>
        <v>0</v>
      </c>
      <c r="AA94" s="248">
        <f t="shared" si="28"/>
        <v>0</v>
      </c>
      <c r="AB94" s="248">
        <f t="shared" si="29"/>
        <v>0</v>
      </c>
      <c r="AC94" s="248">
        <f t="shared" si="30"/>
        <v>0</v>
      </c>
    </row>
    <row r="95" spans="1:32" ht="15.75" customHeight="1">
      <c r="A95" s="37"/>
      <c r="B95" s="247">
        <v>86</v>
      </c>
      <c r="C95" s="305"/>
      <c r="D95" s="305"/>
      <c r="E95" s="305"/>
      <c r="F95" s="303">
        <f t="shared" si="35"/>
        <v>0</v>
      </c>
      <c r="G95" s="249">
        <f t="shared" si="36"/>
        <v>0</v>
      </c>
      <c r="H95" s="300">
        <f t="shared" si="31"/>
        <v>0</v>
      </c>
      <c r="I95" s="309">
        <f t="shared" si="37"/>
        <v>0</v>
      </c>
      <c r="J95" s="309">
        <f t="shared" si="38"/>
        <v>0</v>
      </c>
      <c r="K95" s="249">
        <f t="shared" si="39"/>
        <v>0</v>
      </c>
      <c r="L95" s="249">
        <f t="shared" si="40"/>
        <v>0</v>
      </c>
      <c r="M95" s="249">
        <f t="shared" si="41"/>
        <v>0</v>
      </c>
      <c r="N95" s="304">
        <f t="shared" si="42"/>
        <v>0</v>
      </c>
      <c r="O95" s="302">
        <f t="shared" si="43"/>
        <v>0</v>
      </c>
      <c r="P95" s="302">
        <f t="shared" si="44"/>
        <v>0</v>
      </c>
      <c r="Q95" s="302">
        <f t="shared" si="45"/>
        <v>0</v>
      </c>
      <c r="R95" s="302" t="e">
        <f t="shared" si="46"/>
        <v>#DIV/0!</v>
      </c>
      <c r="S95" s="249">
        <f t="shared" si="24"/>
        <v>0</v>
      </c>
      <c r="T95" s="249">
        <f t="shared" si="25"/>
        <v>0</v>
      </c>
      <c r="U95" s="249">
        <f t="shared" si="26"/>
        <v>0</v>
      </c>
      <c r="V95" s="249">
        <f t="shared" si="27"/>
        <v>0</v>
      </c>
      <c r="W95" s="285" t="str">
        <f t="shared" si="32"/>
        <v>N</v>
      </c>
      <c r="X95" s="286">
        <f t="shared" si="33"/>
        <v>0</v>
      </c>
      <c r="Y95" s="287" t="str">
        <f t="shared" si="34"/>
        <v>E</v>
      </c>
      <c r="Z95" s="288">
        <f t="shared" si="47"/>
        <v>0</v>
      </c>
      <c r="AA95" s="248">
        <f t="shared" si="28"/>
        <v>0</v>
      </c>
      <c r="AB95" s="248">
        <f t="shared" si="29"/>
        <v>0</v>
      </c>
      <c r="AC95" s="248">
        <f t="shared" si="30"/>
        <v>0</v>
      </c>
    </row>
    <row r="96" spans="1:32" ht="15.75" customHeight="1">
      <c r="A96" s="37"/>
      <c r="B96" s="247">
        <v>87</v>
      </c>
      <c r="C96" s="305"/>
      <c r="D96" s="305"/>
      <c r="E96" s="305"/>
      <c r="F96" s="303">
        <f t="shared" si="35"/>
        <v>0</v>
      </c>
      <c r="G96" s="249">
        <f t="shared" si="36"/>
        <v>0</v>
      </c>
      <c r="H96" s="300">
        <f t="shared" si="31"/>
        <v>0</v>
      </c>
      <c r="I96" s="309">
        <f t="shared" si="37"/>
        <v>0</v>
      </c>
      <c r="J96" s="309">
        <f t="shared" si="38"/>
        <v>0</v>
      </c>
      <c r="K96" s="249">
        <f t="shared" si="39"/>
        <v>0</v>
      </c>
      <c r="L96" s="249">
        <f t="shared" si="40"/>
        <v>0</v>
      </c>
      <c r="M96" s="249">
        <f t="shared" si="41"/>
        <v>0</v>
      </c>
      <c r="N96" s="304">
        <f t="shared" si="42"/>
        <v>0</v>
      </c>
      <c r="O96" s="302">
        <f t="shared" si="43"/>
        <v>0</v>
      </c>
      <c r="P96" s="302">
        <f t="shared" si="44"/>
        <v>0</v>
      </c>
      <c r="Q96" s="302">
        <f t="shared" si="45"/>
        <v>0</v>
      </c>
      <c r="R96" s="302" t="e">
        <f t="shared" si="46"/>
        <v>#DIV/0!</v>
      </c>
      <c r="S96" s="249">
        <f t="shared" si="24"/>
        <v>0</v>
      </c>
      <c r="T96" s="249">
        <f t="shared" si="25"/>
        <v>0</v>
      </c>
      <c r="U96" s="249">
        <f t="shared" si="26"/>
        <v>0</v>
      </c>
      <c r="V96" s="249">
        <f t="shared" si="27"/>
        <v>0</v>
      </c>
      <c r="W96" s="285" t="str">
        <f t="shared" si="32"/>
        <v>N</v>
      </c>
      <c r="X96" s="286">
        <f t="shared" si="33"/>
        <v>0</v>
      </c>
      <c r="Y96" s="287" t="str">
        <f t="shared" si="34"/>
        <v>E</v>
      </c>
      <c r="Z96" s="288">
        <f t="shared" si="47"/>
        <v>0</v>
      </c>
      <c r="AA96" s="248">
        <f t="shared" si="28"/>
        <v>0</v>
      </c>
      <c r="AB96" s="248">
        <f t="shared" si="29"/>
        <v>0</v>
      </c>
      <c r="AC96" s="248">
        <f t="shared" si="30"/>
        <v>0</v>
      </c>
    </row>
    <row r="97" spans="1:29" ht="15.75" customHeight="1">
      <c r="A97" s="37"/>
      <c r="B97" s="247">
        <v>88</v>
      </c>
      <c r="C97" s="305"/>
      <c r="D97" s="305"/>
      <c r="E97" s="305"/>
      <c r="F97" s="303">
        <f t="shared" si="35"/>
        <v>0</v>
      </c>
      <c r="G97" s="249">
        <f t="shared" si="36"/>
        <v>0</v>
      </c>
      <c r="H97" s="300">
        <f t="shared" si="31"/>
        <v>0</v>
      </c>
      <c r="I97" s="309">
        <f t="shared" si="37"/>
        <v>0</v>
      </c>
      <c r="J97" s="309">
        <f t="shared" si="38"/>
        <v>0</v>
      </c>
      <c r="K97" s="249">
        <f t="shared" si="39"/>
        <v>0</v>
      </c>
      <c r="L97" s="249">
        <f t="shared" si="40"/>
        <v>0</v>
      </c>
      <c r="M97" s="249">
        <f t="shared" si="41"/>
        <v>0</v>
      </c>
      <c r="N97" s="304">
        <f t="shared" si="42"/>
        <v>0</v>
      </c>
      <c r="O97" s="302">
        <f t="shared" si="43"/>
        <v>0</v>
      </c>
      <c r="P97" s="302">
        <f t="shared" si="44"/>
        <v>0</v>
      </c>
      <c r="Q97" s="302">
        <f t="shared" si="45"/>
        <v>0</v>
      </c>
      <c r="R97" s="302" t="e">
        <f t="shared" si="46"/>
        <v>#DIV/0!</v>
      </c>
      <c r="S97" s="249">
        <f t="shared" si="24"/>
        <v>0</v>
      </c>
      <c r="T97" s="249">
        <f t="shared" si="25"/>
        <v>0</v>
      </c>
      <c r="U97" s="249">
        <f t="shared" si="26"/>
        <v>0</v>
      </c>
      <c r="V97" s="249">
        <f t="shared" si="27"/>
        <v>0</v>
      </c>
      <c r="W97" s="285" t="str">
        <f t="shared" si="32"/>
        <v>N</v>
      </c>
      <c r="X97" s="286">
        <f t="shared" si="33"/>
        <v>0</v>
      </c>
      <c r="Y97" s="287" t="str">
        <f t="shared" si="34"/>
        <v>E</v>
      </c>
      <c r="Z97" s="288">
        <f t="shared" si="47"/>
        <v>0</v>
      </c>
      <c r="AA97" s="248">
        <f t="shared" si="28"/>
        <v>0</v>
      </c>
      <c r="AB97" s="248">
        <f t="shared" si="29"/>
        <v>0</v>
      </c>
      <c r="AC97" s="248">
        <f t="shared" si="30"/>
        <v>0</v>
      </c>
    </row>
    <row r="98" spans="1:29" ht="15.75" customHeight="1">
      <c r="A98" s="37"/>
      <c r="B98" s="247">
        <v>89</v>
      </c>
      <c r="C98" s="305"/>
      <c r="D98" s="305"/>
      <c r="E98" s="305"/>
      <c r="F98" s="303">
        <f t="shared" si="35"/>
        <v>0</v>
      </c>
      <c r="G98" s="249">
        <f t="shared" si="36"/>
        <v>0</v>
      </c>
      <c r="H98" s="300">
        <f t="shared" si="31"/>
        <v>0</v>
      </c>
      <c r="I98" s="309">
        <f t="shared" si="37"/>
        <v>0</v>
      </c>
      <c r="J98" s="309">
        <f t="shared" si="38"/>
        <v>0</v>
      </c>
      <c r="K98" s="249">
        <f t="shared" si="39"/>
        <v>0</v>
      </c>
      <c r="L98" s="249">
        <f t="shared" si="40"/>
        <v>0</v>
      </c>
      <c r="M98" s="249">
        <f t="shared" si="41"/>
        <v>0</v>
      </c>
      <c r="N98" s="304">
        <f t="shared" si="42"/>
        <v>0</v>
      </c>
      <c r="O98" s="302">
        <f t="shared" si="43"/>
        <v>0</v>
      </c>
      <c r="P98" s="302">
        <f t="shared" si="44"/>
        <v>0</v>
      </c>
      <c r="Q98" s="302">
        <f t="shared" si="45"/>
        <v>0</v>
      </c>
      <c r="R98" s="302" t="e">
        <f t="shared" si="46"/>
        <v>#DIV/0!</v>
      </c>
      <c r="S98" s="249">
        <f t="shared" si="24"/>
        <v>0</v>
      </c>
      <c r="T98" s="249">
        <f t="shared" si="25"/>
        <v>0</v>
      </c>
      <c r="U98" s="249">
        <f t="shared" si="26"/>
        <v>0</v>
      </c>
      <c r="V98" s="249">
        <f t="shared" si="27"/>
        <v>0</v>
      </c>
      <c r="W98" s="285" t="str">
        <f t="shared" si="32"/>
        <v>N</v>
      </c>
      <c r="X98" s="286">
        <f t="shared" si="33"/>
        <v>0</v>
      </c>
      <c r="Y98" s="287" t="str">
        <f t="shared" si="34"/>
        <v>E</v>
      </c>
      <c r="Z98" s="288">
        <f t="shared" si="47"/>
        <v>0</v>
      </c>
      <c r="AA98" s="248">
        <f t="shared" si="28"/>
        <v>0</v>
      </c>
      <c r="AB98" s="248">
        <f t="shared" si="29"/>
        <v>0</v>
      </c>
      <c r="AC98" s="248">
        <f t="shared" si="30"/>
        <v>0</v>
      </c>
    </row>
    <row r="99" spans="1:29" ht="15.75" customHeight="1">
      <c r="A99" s="37"/>
      <c r="B99" s="247">
        <v>90</v>
      </c>
      <c r="C99" s="305"/>
      <c r="D99" s="305"/>
      <c r="E99" s="305"/>
      <c r="F99" s="303">
        <f t="shared" si="35"/>
        <v>0</v>
      </c>
      <c r="G99" s="249">
        <f t="shared" si="36"/>
        <v>0</v>
      </c>
      <c r="H99" s="300">
        <f t="shared" si="31"/>
        <v>0</v>
      </c>
      <c r="I99" s="309">
        <f t="shared" si="37"/>
        <v>0</v>
      </c>
      <c r="J99" s="309">
        <f t="shared" si="38"/>
        <v>0</v>
      </c>
      <c r="K99" s="249">
        <f t="shared" si="39"/>
        <v>0</v>
      </c>
      <c r="L99" s="249">
        <f t="shared" si="40"/>
        <v>0</v>
      </c>
      <c r="M99" s="249">
        <f t="shared" si="41"/>
        <v>0</v>
      </c>
      <c r="N99" s="304">
        <f t="shared" si="42"/>
        <v>0</v>
      </c>
      <c r="O99" s="302">
        <f t="shared" si="43"/>
        <v>0</v>
      </c>
      <c r="P99" s="302">
        <f t="shared" si="44"/>
        <v>0</v>
      </c>
      <c r="Q99" s="302">
        <f t="shared" si="45"/>
        <v>0</v>
      </c>
      <c r="R99" s="302" t="e">
        <f t="shared" si="46"/>
        <v>#DIV/0!</v>
      </c>
      <c r="S99" s="249">
        <f t="shared" si="24"/>
        <v>0</v>
      </c>
      <c r="T99" s="249">
        <f t="shared" si="25"/>
        <v>0</v>
      </c>
      <c r="U99" s="249">
        <f t="shared" si="26"/>
        <v>0</v>
      </c>
      <c r="V99" s="249">
        <f t="shared" si="27"/>
        <v>0</v>
      </c>
      <c r="W99" s="285" t="str">
        <f t="shared" si="32"/>
        <v>N</v>
      </c>
      <c r="X99" s="286">
        <f t="shared" si="33"/>
        <v>0</v>
      </c>
      <c r="Y99" s="287" t="str">
        <f t="shared" si="34"/>
        <v>E</v>
      </c>
      <c r="Z99" s="288">
        <f t="shared" si="47"/>
        <v>0</v>
      </c>
      <c r="AA99" s="248">
        <f t="shared" si="28"/>
        <v>0</v>
      </c>
      <c r="AB99" s="248">
        <f t="shared" si="29"/>
        <v>0</v>
      </c>
      <c r="AC99" s="248">
        <f t="shared" si="30"/>
        <v>0</v>
      </c>
    </row>
    <row r="100" spans="1:29" ht="15.75" customHeight="1">
      <c r="A100" s="37"/>
      <c r="B100" s="247">
        <v>91</v>
      </c>
      <c r="C100" s="305"/>
      <c r="D100" s="305"/>
      <c r="E100" s="305"/>
      <c r="F100" s="303">
        <f t="shared" si="35"/>
        <v>0</v>
      </c>
      <c r="G100" s="249">
        <f t="shared" si="36"/>
        <v>0</v>
      </c>
      <c r="H100" s="300">
        <f t="shared" si="31"/>
        <v>0</v>
      </c>
      <c r="I100" s="309">
        <f t="shared" si="37"/>
        <v>0</v>
      </c>
      <c r="J100" s="309">
        <f t="shared" si="38"/>
        <v>0</v>
      </c>
      <c r="K100" s="249">
        <f t="shared" si="39"/>
        <v>0</v>
      </c>
      <c r="L100" s="249">
        <f t="shared" si="40"/>
        <v>0</v>
      </c>
      <c r="M100" s="249">
        <f t="shared" si="41"/>
        <v>0</v>
      </c>
      <c r="N100" s="304">
        <f t="shared" si="42"/>
        <v>0</v>
      </c>
      <c r="O100" s="302">
        <f t="shared" si="43"/>
        <v>0</v>
      </c>
      <c r="P100" s="302">
        <f t="shared" si="44"/>
        <v>0</v>
      </c>
      <c r="Q100" s="302">
        <f t="shared" si="45"/>
        <v>0</v>
      </c>
      <c r="R100" s="302" t="e">
        <f t="shared" si="46"/>
        <v>#DIV/0!</v>
      </c>
      <c r="S100" s="249">
        <f t="shared" si="24"/>
        <v>0</v>
      </c>
      <c r="T100" s="249">
        <f t="shared" si="25"/>
        <v>0</v>
      </c>
      <c r="U100" s="249">
        <f t="shared" si="26"/>
        <v>0</v>
      </c>
      <c r="V100" s="249">
        <f t="shared" si="27"/>
        <v>0</v>
      </c>
      <c r="W100" s="285" t="str">
        <f t="shared" si="32"/>
        <v>N</v>
      </c>
      <c r="X100" s="286">
        <f t="shared" si="33"/>
        <v>0</v>
      </c>
      <c r="Y100" s="287" t="str">
        <f t="shared" si="34"/>
        <v>E</v>
      </c>
      <c r="Z100" s="288">
        <f t="shared" si="47"/>
        <v>0</v>
      </c>
      <c r="AA100" s="248">
        <f t="shared" si="28"/>
        <v>0</v>
      </c>
      <c r="AB100" s="248">
        <f t="shared" si="29"/>
        <v>0</v>
      </c>
      <c r="AC100" s="248">
        <f t="shared" si="30"/>
        <v>0</v>
      </c>
    </row>
    <row r="101" spans="1:29" ht="15.75" customHeight="1">
      <c r="A101" s="37"/>
      <c r="B101" s="247">
        <v>92</v>
      </c>
      <c r="C101" s="305"/>
      <c r="D101" s="305"/>
      <c r="E101" s="305"/>
      <c r="F101" s="303">
        <f t="shared" si="35"/>
        <v>0</v>
      </c>
      <c r="G101" s="249">
        <f t="shared" si="36"/>
        <v>0</v>
      </c>
      <c r="H101" s="300">
        <f t="shared" si="31"/>
        <v>0</v>
      </c>
      <c r="I101" s="309">
        <f t="shared" si="37"/>
        <v>0</v>
      </c>
      <c r="J101" s="309">
        <f t="shared" si="38"/>
        <v>0</v>
      </c>
      <c r="K101" s="249">
        <f t="shared" si="39"/>
        <v>0</v>
      </c>
      <c r="L101" s="249">
        <f t="shared" si="40"/>
        <v>0</v>
      </c>
      <c r="M101" s="249">
        <f t="shared" si="41"/>
        <v>0</v>
      </c>
      <c r="N101" s="304">
        <f t="shared" si="42"/>
        <v>0</v>
      </c>
      <c r="O101" s="302">
        <f t="shared" si="43"/>
        <v>0</v>
      </c>
      <c r="P101" s="302">
        <f t="shared" si="44"/>
        <v>0</v>
      </c>
      <c r="Q101" s="302">
        <f t="shared" si="45"/>
        <v>0</v>
      </c>
      <c r="R101" s="302" t="e">
        <f t="shared" si="46"/>
        <v>#DIV/0!</v>
      </c>
      <c r="S101" s="249">
        <f t="shared" si="24"/>
        <v>0</v>
      </c>
      <c r="T101" s="249">
        <f t="shared" si="25"/>
        <v>0</v>
      </c>
      <c r="U101" s="249">
        <f t="shared" si="26"/>
        <v>0</v>
      </c>
      <c r="V101" s="249">
        <f t="shared" si="27"/>
        <v>0</v>
      </c>
      <c r="W101" s="285" t="str">
        <f t="shared" si="32"/>
        <v>N</v>
      </c>
      <c r="X101" s="286">
        <f t="shared" si="33"/>
        <v>0</v>
      </c>
      <c r="Y101" s="287" t="str">
        <f t="shared" si="34"/>
        <v>E</v>
      </c>
      <c r="Z101" s="288">
        <f t="shared" si="47"/>
        <v>0</v>
      </c>
      <c r="AA101" s="248">
        <f t="shared" si="28"/>
        <v>0</v>
      </c>
      <c r="AB101" s="248">
        <f t="shared" si="29"/>
        <v>0</v>
      </c>
      <c r="AC101" s="248">
        <f t="shared" si="30"/>
        <v>0</v>
      </c>
    </row>
    <row r="102" spans="1:29" ht="15.75" customHeight="1">
      <c r="A102" s="37"/>
      <c r="B102" s="247">
        <v>93</v>
      </c>
      <c r="C102" s="305"/>
      <c r="D102" s="305"/>
      <c r="E102" s="305"/>
      <c r="F102" s="303">
        <f t="shared" si="35"/>
        <v>0</v>
      </c>
      <c r="G102" s="249">
        <f t="shared" si="36"/>
        <v>0</v>
      </c>
      <c r="H102" s="300">
        <f t="shared" si="31"/>
        <v>0</v>
      </c>
      <c r="I102" s="309">
        <f t="shared" si="37"/>
        <v>0</v>
      </c>
      <c r="J102" s="309">
        <f t="shared" si="38"/>
        <v>0</v>
      </c>
      <c r="K102" s="249">
        <f t="shared" si="39"/>
        <v>0</v>
      </c>
      <c r="L102" s="249">
        <f t="shared" si="40"/>
        <v>0</v>
      </c>
      <c r="M102" s="249">
        <f t="shared" si="41"/>
        <v>0</v>
      </c>
      <c r="N102" s="304">
        <f t="shared" si="42"/>
        <v>0</v>
      </c>
      <c r="O102" s="302">
        <f t="shared" si="43"/>
        <v>0</v>
      </c>
      <c r="P102" s="302">
        <f t="shared" si="44"/>
        <v>0</v>
      </c>
      <c r="Q102" s="302">
        <f t="shared" si="45"/>
        <v>0</v>
      </c>
      <c r="R102" s="302" t="e">
        <f t="shared" si="46"/>
        <v>#DIV/0!</v>
      </c>
      <c r="S102" s="249">
        <f t="shared" si="24"/>
        <v>0</v>
      </c>
      <c r="T102" s="249">
        <f t="shared" si="25"/>
        <v>0</v>
      </c>
      <c r="U102" s="249">
        <f t="shared" si="26"/>
        <v>0</v>
      </c>
      <c r="V102" s="249">
        <f t="shared" si="27"/>
        <v>0</v>
      </c>
      <c r="W102" s="285" t="str">
        <f t="shared" si="32"/>
        <v>N</v>
      </c>
      <c r="X102" s="286">
        <f t="shared" si="33"/>
        <v>0</v>
      </c>
      <c r="Y102" s="287" t="str">
        <f t="shared" si="34"/>
        <v>E</v>
      </c>
      <c r="Z102" s="288">
        <f t="shared" si="47"/>
        <v>0</v>
      </c>
      <c r="AA102" s="248">
        <f t="shared" si="28"/>
        <v>0</v>
      </c>
      <c r="AB102" s="248">
        <f t="shared" si="29"/>
        <v>0</v>
      </c>
      <c r="AC102" s="248">
        <f t="shared" si="30"/>
        <v>0</v>
      </c>
    </row>
    <row r="103" spans="1:29" ht="15.75" customHeight="1">
      <c r="A103" s="37"/>
      <c r="B103" s="247">
        <v>94</v>
      </c>
      <c r="C103" s="305"/>
      <c r="D103" s="305"/>
      <c r="E103" s="305"/>
      <c r="F103" s="303">
        <f t="shared" si="35"/>
        <v>0</v>
      </c>
      <c r="G103" s="249">
        <f t="shared" si="36"/>
        <v>0</v>
      </c>
      <c r="H103" s="300">
        <f t="shared" si="31"/>
        <v>0</v>
      </c>
      <c r="I103" s="309">
        <f t="shared" si="37"/>
        <v>0</v>
      </c>
      <c r="J103" s="309">
        <f t="shared" si="38"/>
        <v>0</v>
      </c>
      <c r="K103" s="249">
        <f t="shared" si="39"/>
        <v>0</v>
      </c>
      <c r="L103" s="249">
        <f t="shared" si="40"/>
        <v>0</v>
      </c>
      <c r="M103" s="249">
        <f t="shared" si="41"/>
        <v>0</v>
      </c>
      <c r="N103" s="304">
        <f t="shared" si="42"/>
        <v>0</v>
      </c>
      <c r="O103" s="302">
        <f t="shared" si="43"/>
        <v>0</v>
      </c>
      <c r="P103" s="302">
        <f t="shared" si="44"/>
        <v>0</v>
      </c>
      <c r="Q103" s="302">
        <f t="shared" si="45"/>
        <v>0</v>
      </c>
      <c r="R103" s="302" t="e">
        <f t="shared" si="46"/>
        <v>#DIV/0!</v>
      </c>
      <c r="S103" s="249">
        <f t="shared" si="24"/>
        <v>0</v>
      </c>
      <c r="T103" s="249">
        <f t="shared" si="25"/>
        <v>0</v>
      </c>
      <c r="U103" s="249">
        <f t="shared" si="26"/>
        <v>0</v>
      </c>
      <c r="V103" s="249">
        <f t="shared" si="27"/>
        <v>0</v>
      </c>
      <c r="W103" s="285" t="str">
        <f t="shared" si="32"/>
        <v>N</v>
      </c>
      <c r="X103" s="286">
        <f t="shared" si="33"/>
        <v>0</v>
      </c>
      <c r="Y103" s="287" t="str">
        <f t="shared" si="34"/>
        <v>E</v>
      </c>
      <c r="Z103" s="288">
        <f t="shared" si="47"/>
        <v>0</v>
      </c>
      <c r="AA103" s="248">
        <f t="shared" si="28"/>
        <v>0</v>
      </c>
      <c r="AB103" s="248">
        <f t="shared" si="29"/>
        <v>0</v>
      </c>
      <c r="AC103" s="248">
        <f t="shared" si="30"/>
        <v>0</v>
      </c>
    </row>
    <row r="104" spans="1:29" ht="15.75" customHeight="1">
      <c r="A104" s="37"/>
      <c r="B104" s="247">
        <v>95</v>
      </c>
      <c r="C104" s="305"/>
      <c r="D104" s="305"/>
      <c r="E104" s="305"/>
      <c r="F104" s="303">
        <f t="shared" si="35"/>
        <v>0</v>
      </c>
      <c r="G104" s="249">
        <f t="shared" si="36"/>
        <v>0</v>
      </c>
      <c r="H104" s="300">
        <f t="shared" si="31"/>
        <v>0</v>
      </c>
      <c r="I104" s="309">
        <f t="shared" si="37"/>
        <v>0</v>
      </c>
      <c r="J104" s="309">
        <f t="shared" si="38"/>
        <v>0</v>
      </c>
      <c r="K104" s="249">
        <f t="shared" si="39"/>
        <v>0</v>
      </c>
      <c r="L104" s="249">
        <f t="shared" si="40"/>
        <v>0</v>
      </c>
      <c r="M104" s="249">
        <f t="shared" si="41"/>
        <v>0</v>
      </c>
      <c r="N104" s="304">
        <f t="shared" si="42"/>
        <v>0</v>
      </c>
      <c r="O104" s="302">
        <f t="shared" si="43"/>
        <v>0</v>
      </c>
      <c r="P104" s="302">
        <f t="shared" si="44"/>
        <v>0</v>
      </c>
      <c r="Q104" s="302">
        <f t="shared" si="45"/>
        <v>0</v>
      </c>
      <c r="R104" s="302" t="e">
        <f t="shared" si="46"/>
        <v>#DIV/0!</v>
      </c>
      <c r="S104" s="249">
        <f t="shared" si="24"/>
        <v>0</v>
      </c>
      <c r="T104" s="249">
        <f t="shared" si="25"/>
        <v>0</v>
      </c>
      <c r="U104" s="249">
        <f t="shared" si="26"/>
        <v>0</v>
      </c>
      <c r="V104" s="249">
        <f t="shared" si="27"/>
        <v>0</v>
      </c>
      <c r="W104" s="285" t="str">
        <f t="shared" si="32"/>
        <v>N</v>
      </c>
      <c r="X104" s="286">
        <f t="shared" si="33"/>
        <v>0</v>
      </c>
      <c r="Y104" s="287" t="str">
        <f t="shared" si="34"/>
        <v>E</v>
      </c>
      <c r="Z104" s="288">
        <f t="shared" si="47"/>
        <v>0</v>
      </c>
      <c r="AA104" s="248">
        <f t="shared" si="28"/>
        <v>0</v>
      </c>
      <c r="AB104" s="248">
        <f t="shared" si="29"/>
        <v>0</v>
      </c>
      <c r="AC104" s="248">
        <f t="shared" si="30"/>
        <v>0</v>
      </c>
    </row>
    <row r="105" spans="1:29" ht="15.75" customHeight="1">
      <c r="A105" s="37"/>
      <c r="B105" s="247">
        <v>96</v>
      </c>
      <c r="C105" s="305"/>
      <c r="D105" s="305"/>
      <c r="E105" s="305"/>
      <c r="F105" s="303">
        <f t="shared" si="35"/>
        <v>0</v>
      </c>
      <c r="G105" s="249">
        <f t="shared" si="36"/>
        <v>0</v>
      </c>
      <c r="H105" s="300">
        <f t="shared" si="31"/>
        <v>0</v>
      </c>
      <c r="I105" s="309">
        <f t="shared" si="37"/>
        <v>0</v>
      </c>
      <c r="J105" s="309">
        <f t="shared" si="38"/>
        <v>0</v>
      </c>
      <c r="K105" s="249">
        <f t="shared" si="39"/>
        <v>0</v>
      </c>
      <c r="L105" s="249">
        <f t="shared" si="40"/>
        <v>0</v>
      </c>
      <c r="M105" s="249">
        <f t="shared" si="41"/>
        <v>0</v>
      </c>
      <c r="N105" s="304">
        <f t="shared" si="42"/>
        <v>0</v>
      </c>
      <c r="O105" s="302">
        <f t="shared" si="43"/>
        <v>0</v>
      </c>
      <c r="P105" s="302">
        <f t="shared" si="44"/>
        <v>0</v>
      </c>
      <c r="Q105" s="302">
        <f t="shared" si="45"/>
        <v>0</v>
      </c>
      <c r="R105" s="302" t="e">
        <f t="shared" si="46"/>
        <v>#DIV/0!</v>
      </c>
      <c r="S105" s="249">
        <f t="shared" si="24"/>
        <v>0</v>
      </c>
      <c r="T105" s="249">
        <f t="shared" si="25"/>
        <v>0</v>
      </c>
      <c r="U105" s="249">
        <f t="shared" si="26"/>
        <v>0</v>
      </c>
      <c r="V105" s="249">
        <f t="shared" si="27"/>
        <v>0</v>
      </c>
      <c r="W105" s="285" t="str">
        <f t="shared" si="32"/>
        <v>N</v>
      </c>
      <c r="X105" s="286">
        <f t="shared" si="33"/>
        <v>0</v>
      </c>
      <c r="Y105" s="287" t="str">
        <f t="shared" si="34"/>
        <v>E</v>
      </c>
      <c r="Z105" s="288">
        <f t="shared" si="47"/>
        <v>0</v>
      </c>
      <c r="AA105" s="248">
        <f t="shared" si="28"/>
        <v>0</v>
      </c>
      <c r="AB105" s="248">
        <f t="shared" si="29"/>
        <v>0</v>
      </c>
      <c r="AC105" s="248">
        <f t="shared" si="30"/>
        <v>0</v>
      </c>
    </row>
    <row r="106" spans="1:29" ht="15.75" customHeight="1">
      <c r="A106" s="37"/>
      <c r="B106" s="247">
        <v>97</v>
      </c>
      <c r="C106" s="305"/>
      <c r="D106" s="305"/>
      <c r="E106" s="305"/>
      <c r="F106" s="303">
        <f t="shared" si="35"/>
        <v>0</v>
      </c>
      <c r="G106" s="249">
        <f t="shared" si="36"/>
        <v>0</v>
      </c>
      <c r="H106" s="300">
        <f t="shared" si="31"/>
        <v>0</v>
      </c>
      <c r="I106" s="309">
        <f t="shared" si="37"/>
        <v>0</v>
      </c>
      <c r="J106" s="309">
        <f t="shared" si="38"/>
        <v>0</v>
      </c>
      <c r="K106" s="249">
        <f t="shared" si="39"/>
        <v>0</v>
      </c>
      <c r="L106" s="249">
        <f t="shared" si="40"/>
        <v>0</v>
      </c>
      <c r="M106" s="249">
        <f t="shared" si="41"/>
        <v>0</v>
      </c>
      <c r="N106" s="304">
        <f t="shared" si="42"/>
        <v>0</v>
      </c>
      <c r="O106" s="302">
        <f t="shared" si="43"/>
        <v>0</v>
      </c>
      <c r="P106" s="302">
        <f t="shared" si="44"/>
        <v>0</v>
      </c>
      <c r="Q106" s="302">
        <f t="shared" si="45"/>
        <v>0</v>
      </c>
      <c r="R106" s="302" t="e">
        <f t="shared" si="46"/>
        <v>#DIV/0!</v>
      </c>
      <c r="S106" s="249">
        <f t="shared" si="24"/>
        <v>0</v>
      </c>
      <c r="T106" s="249">
        <f t="shared" si="25"/>
        <v>0</v>
      </c>
      <c r="U106" s="249">
        <f t="shared" si="26"/>
        <v>0</v>
      </c>
      <c r="V106" s="249">
        <f t="shared" si="27"/>
        <v>0</v>
      </c>
      <c r="W106" s="285" t="str">
        <f t="shared" si="32"/>
        <v>N</v>
      </c>
      <c r="X106" s="286">
        <f t="shared" si="33"/>
        <v>0</v>
      </c>
      <c r="Y106" s="287" t="str">
        <f t="shared" si="34"/>
        <v>E</v>
      </c>
      <c r="Z106" s="288">
        <f t="shared" si="47"/>
        <v>0</v>
      </c>
      <c r="AA106" s="248">
        <f t="shared" si="28"/>
        <v>0</v>
      </c>
      <c r="AB106" s="248">
        <f t="shared" si="29"/>
        <v>0</v>
      </c>
      <c r="AC106" s="248">
        <f t="shared" si="30"/>
        <v>0</v>
      </c>
    </row>
    <row r="107" spans="1:29" ht="15.75" customHeight="1">
      <c r="A107" s="37"/>
      <c r="B107" s="247">
        <v>98</v>
      </c>
      <c r="C107" s="305"/>
      <c r="D107" s="305"/>
      <c r="E107" s="305"/>
      <c r="F107" s="303">
        <f t="shared" si="35"/>
        <v>0</v>
      </c>
      <c r="G107" s="249">
        <f t="shared" si="36"/>
        <v>0</v>
      </c>
      <c r="H107" s="300">
        <f t="shared" si="31"/>
        <v>0</v>
      </c>
      <c r="I107" s="309">
        <f t="shared" si="37"/>
        <v>0</v>
      </c>
      <c r="J107" s="309">
        <f t="shared" si="38"/>
        <v>0</v>
      </c>
      <c r="K107" s="249">
        <f t="shared" si="39"/>
        <v>0</v>
      </c>
      <c r="L107" s="249">
        <f t="shared" si="40"/>
        <v>0</v>
      </c>
      <c r="M107" s="249">
        <f t="shared" si="41"/>
        <v>0</v>
      </c>
      <c r="N107" s="304">
        <f t="shared" si="42"/>
        <v>0</v>
      </c>
      <c r="O107" s="302">
        <f t="shared" si="43"/>
        <v>0</v>
      </c>
      <c r="P107" s="302">
        <f t="shared" si="44"/>
        <v>0</v>
      </c>
      <c r="Q107" s="302">
        <f t="shared" si="45"/>
        <v>0</v>
      </c>
      <c r="R107" s="302" t="e">
        <f t="shared" si="46"/>
        <v>#DIV/0!</v>
      </c>
      <c r="S107" s="249">
        <f t="shared" si="24"/>
        <v>0</v>
      </c>
      <c r="T107" s="249">
        <f t="shared" si="25"/>
        <v>0</v>
      </c>
      <c r="U107" s="249">
        <f t="shared" si="26"/>
        <v>0</v>
      </c>
      <c r="V107" s="249">
        <f t="shared" si="27"/>
        <v>0</v>
      </c>
      <c r="W107" s="285" t="str">
        <f t="shared" si="32"/>
        <v>N</v>
      </c>
      <c r="X107" s="286">
        <f t="shared" si="33"/>
        <v>0</v>
      </c>
      <c r="Y107" s="287" t="str">
        <f t="shared" si="34"/>
        <v>E</v>
      </c>
      <c r="Z107" s="288">
        <f t="shared" si="47"/>
        <v>0</v>
      </c>
      <c r="AA107" s="248">
        <f t="shared" si="28"/>
        <v>0</v>
      </c>
      <c r="AB107" s="248">
        <f t="shared" si="29"/>
        <v>0</v>
      </c>
      <c r="AC107" s="248">
        <f t="shared" si="30"/>
        <v>0</v>
      </c>
    </row>
    <row r="108" spans="1:29" ht="15.75" customHeight="1">
      <c r="A108" s="37"/>
      <c r="B108" s="247">
        <v>99</v>
      </c>
      <c r="C108" s="305"/>
      <c r="D108" s="305"/>
      <c r="E108" s="305"/>
      <c r="F108" s="303">
        <f t="shared" si="35"/>
        <v>0</v>
      </c>
      <c r="G108" s="249">
        <f t="shared" si="36"/>
        <v>0</v>
      </c>
      <c r="H108" s="300">
        <f t="shared" si="31"/>
        <v>0</v>
      </c>
      <c r="I108" s="309">
        <f t="shared" si="37"/>
        <v>0</v>
      </c>
      <c r="J108" s="309">
        <f t="shared" si="38"/>
        <v>0</v>
      </c>
      <c r="K108" s="249">
        <f t="shared" si="39"/>
        <v>0</v>
      </c>
      <c r="L108" s="249">
        <f t="shared" si="40"/>
        <v>0</v>
      </c>
      <c r="M108" s="249">
        <f t="shared" si="41"/>
        <v>0</v>
      </c>
      <c r="N108" s="304">
        <f t="shared" si="42"/>
        <v>0</v>
      </c>
      <c r="O108" s="302">
        <f t="shared" si="43"/>
        <v>0</v>
      </c>
      <c r="P108" s="302">
        <f t="shared" si="44"/>
        <v>0</v>
      </c>
      <c r="Q108" s="302">
        <f t="shared" si="45"/>
        <v>0</v>
      </c>
      <c r="R108" s="302" t="e">
        <f t="shared" si="46"/>
        <v>#DIV/0!</v>
      </c>
      <c r="S108" s="249">
        <f t="shared" si="24"/>
        <v>0</v>
      </c>
      <c r="T108" s="249">
        <f t="shared" si="25"/>
        <v>0</v>
      </c>
      <c r="U108" s="249">
        <f t="shared" si="26"/>
        <v>0</v>
      </c>
      <c r="V108" s="249">
        <f t="shared" si="27"/>
        <v>0</v>
      </c>
      <c r="W108" s="285" t="str">
        <f t="shared" si="32"/>
        <v>N</v>
      </c>
      <c r="X108" s="286">
        <f t="shared" si="33"/>
        <v>0</v>
      </c>
      <c r="Y108" s="287" t="str">
        <f t="shared" si="34"/>
        <v>E</v>
      </c>
      <c r="Z108" s="288">
        <f t="shared" si="47"/>
        <v>0</v>
      </c>
      <c r="AA108" s="248">
        <f t="shared" si="28"/>
        <v>0</v>
      </c>
      <c r="AB108" s="248">
        <f t="shared" si="29"/>
        <v>0</v>
      </c>
      <c r="AC108" s="248">
        <f t="shared" si="30"/>
        <v>0</v>
      </c>
    </row>
    <row r="109" spans="1:29" ht="15.75" customHeight="1">
      <c r="A109" s="37"/>
      <c r="B109" s="247">
        <v>100</v>
      </c>
      <c r="C109" s="305"/>
      <c r="D109" s="305"/>
      <c r="E109" s="305"/>
      <c r="F109" s="303">
        <f t="shared" si="35"/>
        <v>0</v>
      </c>
      <c r="G109" s="249">
        <f t="shared" si="36"/>
        <v>0</v>
      </c>
      <c r="H109" s="300">
        <f t="shared" si="31"/>
        <v>0</v>
      </c>
      <c r="I109" s="309">
        <f t="shared" si="37"/>
        <v>0</v>
      </c>
      <c r="J109" s="309">
        <f t="shared" si="38"/>
        <v>0</v>
      </c>
      <c r="K109" s="249">
        <f t="shared" si="39"/>
        <v>0</v>
      </c>
      <c r="L109" s="249">
        <f t="shared" si="40"/>
        <v>0</v>
      </c>
      <c r="M109" s="249">
        <f t="shared" si="41"/>
        <v>0</v>
      </c>
      <c r="N109" s="304">
        <f t="shared" si="42"/>
        <v>0</v>
      </c>
      <c r="O109" s="302">
        <f t="shared" si="43"/>
        <v>0</v>
      </c>
      <c r="P109" s="302">
        <f t="shared" si="44"/>
        <v>0</v>
      </c>
      <c r="Q109" s="302">
        <f t="shared" si="45"/>
        <v>0</v>
      </c>
      <c r="R109" s="302" t="e">
        <f t="shared" si="46"/>
        <v>#DIV/0!</v>
      </c>
      <c r="S109" s="249">
        <f t="shared" si="24"/>
        <v>0</v>
      </c>
      <c r="T109" s="249">
        <f t="shared" si="25"/>
        <v>0</v>
      </c>
      <c r="U109" s="249">
        <f t="shared" si="26"/>
        <v>0</v>
      </c>
      <c r="V109" s="249">
        <f t="shared" si="27"/>
        <v>0</v>
      </c>
      <c r="W109" s="285" t="str">
        <f t="shared" si="32"/>
        <v>N</v>
      </c>
      <c r="X109" s="286">
        <f t="shared" si="33"/>
        <v>0</v>
      </c>
      <c r="Y109" s="287" t="str">
        <f t="shared" si="34"/>
        <v>E</v>
      </c>
      <c r="Z109" s="288">
        <f t="shared" si="47"/>
        <v>0</v>
      </c>
      <c r="AA109" s="248">
        <f t="shared" si="28"/>
        <v>0</v>
      </c>
      <c r="AB109" s="248">
        <f t="shared" si="29"/>
        <v>0</v>
      </c>
      <c r="AC109" s="248">
        <f t="shared" si="30"/>
        <v>0</v>
      </c>
    </row>
    <row r="110" spans="1:29" ht="15.75" customHeight="1">
      <c r="A110" s="37"/>
      <c r="B110" s="247">
        <v>101</v>
      </c>
      <c r="C110" s="305"/>
      <c r="D110" s="305"/>
      <c r="E110" s="305"/>
      <c r="F110" s="303">
        <f t="shared" si="35"/>
        <v>0</v>
      </c>
      <c r="G110" s="249">
        <f t="shared" si="36"/>
        <v>0</v>
      </c>
      <c r="H110" s="300">
        <f t="shared" si="31"/>
        <v>0</v>
      </c>
      <c r="I110" s="309">
        <f t="shared" si="37"/>
        <v>0</v>
      </c>
      <c r="J110" s="309">
        <f t="shared" si="38"/>
        <v>0</v>
      </c>
      <c r="K110" s="249">
        <f t="shared" si="39"/>
        <v>0</v>
      </c>
      <c r="L110" s="249">
        <f t="shared" si="40"/>
        <v>0</v>
      </c>
      <c r="M110" s="249">
        <f t="shared" si="41"/>
        <v>0</v>
      </c>
      <c r="N110" s="304">
        <f t="shared" si="42"/>
        <v>0</v>
      </c>
      <c r="O110" s="302">
        <f t="shared" si="43"/>
        <v>0</v>
      </c>
      <c r="P110" s="302">
        <f t="shared" si="44"/>
        <v>0</v>
      </c>
      <c r="Q110" s="302">
        <f t="shared" si="45"/>
        <v>0</v>
      </c>
      <c r="R110" s="302" t="e">
        <f t="shared" si="46"/>
        <v>#DIV/0!</v>
      </c>
      <c r="S110" s="249">
        <f t="shared" si="24"/>
        <v>0</v>
      </c>
      <c r="T110" s="249">
        <f t="shared" si="25"/>
        <v>0</v>
      </c>
      <c r="U110" s="249">
        <f t="shared" si="26"/>
        <v>0</v>
      </c>
      <c r="V110" s="249">
        <f t="shared" si="27"/>
        <v>0</v>
      </c>
      <c r="W110" s="285" t="str">
        <f t="shared" si="32"/>
        <v>N</v>
      </c>
      <c r="X110" s="286">
        <f t="shared" si="33"/>
        <v>0</v>
      </c>
      <c r="Y110" s="287" t="str">
        <f t="shared" si="34"/>
        <v>E</v>
      </c>
      <c r="Z110" s="288">
        <f t="shared" si="47"/>
        <v>0</v>
      </c>
      <c r="AA110" s="248">
        <f t="shared" si="28"/>
        <v>0</v>
      </c>
      <c r="AB110" s="248">
        <f t="shared" si="29"/>
        <v>0</v>
      </c>
      <c r="AC110" s="248">
        <f t="shared" si="30"/>
        <v>0</v>
      </c>
    </row>
    <row r="111" spans="1:29" ht="15.75" customHeight="1">
      <c r="A111" s="37"/>
      <c r="B111" s="247">
        <v>102</v>
      </c>
      <c r="C111" s="305"/>
      <c r="D111" s="305"/>
      <c r="E111" s="305"/>
      <c r="F111" s="303">
        <f t="shared" si="35"/>
        <v>0</v>
      </c>
      <c r="G111" s="249">
        <f t="shared" si="36"/>
        <v>0</v>
      </c>
      <c r="H111" s="300">
        <f t="shared" si="31"/>
        <v>0</v>
      </c>
      <c r="I111" s="309">
        <f t="shared" si="37"/>
        <v>0</v>
      </c>
      <c r="J111" s="309">
        <f t="shared" si="38"/>
        <v>0</v>
      </c>
      <c r="K111" s="249">
        <f t="shared" si="39"/>
        <v>0</v>
      </c>
      <c r="L111" s="249">
        <f t="shared" si="40"/>
        <v>0</v>
      </c>
      <c r="M111" s="249">
        <f t="shared" si="41"/>
        <v>0</v>
      </c>
      <c r="N111" s="304">
        <f t="shared" si="42"/>
        <v>0</v>
      </c>
      <c r="O111" s="302">
        <f t="shared" si="43"/>
        <v>0</v>
      </c>
      <c r="P111" s="302">
        <f t="shared" si="44"/>
        <v>0</v>
      </c>
      <c r="Q111" s="302">
        <f t="shared" si="45"/>
        <v>0</v>
      </c>
      <c r="R111" s="302" t="e">
        <f t="shared" si="46"/>
        <v>#DIV/0!</v>
      </c>
      <c r="S111" s="249">
        <f t="shared" si="24"/>
        <v>0</v>
      </c>
      <c r="T111" s="249">
        <f t="shared" si="25"/>
        <v>0</v>
      </c>
      <c r="U111" s="249">
        <f t="shared" si="26"/>
        <v>0</v>
      </c>
      <c r="V111" s="249">
        <f t="shared" si="27"/>
        <v>0</v>
      </c>
      <c r="W111" s="285" t="str">
        <f t="shared" si="32"/>
        <v>N</v>
      </c>
      <c r="X111" s="286">
        <f t="shared" si="33"/>
        <v>0</v>
      </c>
      <c r="Y111" s="287" t="str">
        <f t="shared" si="34"/>
        <v>E</v>
      </c>
      <c r="Z111" s="288">
        <f t="shared" si="47"/>
        <v>0</v>
      </c>
      <c r="AA111" s="248">
        <f t="shared" si="28"/>
        <v>0</v>
      </c>
      <c r="AB111" s="248">
        <f t="shared" si="29"/>
        <v>0</v>
      </c>
      <c r="AC111" s="248">
        <f t="shared" si="30"/>
        <v>0</v>
      </c>
    </row>
    <row r="112" spans="1:29" ht="15.75" customHeight="1">
      <c r="A112" s="37"/>
      <c r="B112" s="247">
        <v>103</v>
      </c>
      <c r="C112" s="305"/>
      <c r="D112" s="305"/>
      <c r="E112" s="305"/>
      <c r="F112" s="303">
        <f t="shared" si="35"/>
        <v>0</v>
      </c>
      <c r="G112" s="249">
        <f t="shared" si="36"/>
        <v>0</v>
      </c>
      <c r="H112" s="300">
        <f t="shared" si="31"/>
        <v>0</v>
      </c>
      <c r="I112" s="309">
        <f t="shared" si="37"/>
        <v>0</v>
      </c>
      <c r="J112" s="309">
        <f t="shared" si="38"/>
        <v>0</v>
      </c>
      <c r="K112" s="249">
        <f t="shared" si="39"/>
        <v>0</v>
      </c>
      <c r="L112" s="249">
        <f t="shared" si="40"/>
        <v>0</v>
      </c>
      <c r="M112" s="249">
        <f t="shared" si="41"/>
        <v>0</v>
      </c>
      <c r="N112" s="304">
        <f t="shared" si="42"/>
        <v>0</v>
      </c>
      <c r="O112" s="302">
        <f t="shared" si="43"/>
        <v>0</v>
      </c>
      <c r="P112" s="302">
        <f t="shared" si="44"/>
        <v>0</v>
      </c>
      <c r="Q112" s="302">
        <f t="shared" si="45"/>
        <v>0</v>
      </c>
      <c r="R112" s="302" t="e">
        <f t="shared" si="46"/>
        <v>#DIV/0!</v>
      </c>
      <c r="S112" s="249">
        <f t="shared" si="24"/>
        <v>0</v>
      </c>
      <c r="T112" s="249">
        <f t="shared" si="25"/>
        <v>0</v>
      </c>
      <c r="U112" s="249">
        <f t="shared" si="26"/>
        <v>0</v>
      </c>
      <c r="V112" s="249">
        <f t="shared" si="27"/>
        <v>0</v>
      </c>
      <c r="W112" s="285" t="str">
        <f t="shared" si="32"/>
        <v>N</v>
      </c>
      <c r="X112" s="286">
        <f t="shared" si="33"/>
        <v>0</v>
      </c>
      <c r="Y112" s="287" t="str">
        <f t="shared" si="34"/>
        <v>E</v>
      </c>
      <c r="Z112" s="288">
        <f t="shared" si="47"/>
        <v>0</v>
      </c>
      <c r="AA112" s="248">
        <f t="shared" si="28"/>
        <v>0</v>
      </c>
      <c r="AB112" s="248">
        <f t="shared" si="29"/>
        <v>0</v>
      </c>
      <c r="AC112" s="248">
        <f t="shared" si="30"/>
        <v>0</v>
      </c>
    </row>
    <row r="113" spans="1:29" ht="15.75" customHeight="1">
      <c r="A113" s="37"/>
      <c r="B113" s="247">
        <v>104</v>
      </c>
      <c r="C113" s="305"/>
      <c r="D113" s="305"/>
      <c r="E113" s="305"/>
      <c r="F113" s="303">
        <f t="shared" si="35"/>
        <v>0</v>
      </c>
      <c r="G113" s="249">
        <f t="shared" si="36"/>
        <v>0</v>
      </c>
      <c r="H113" s="300">
        <f t="shared" si="31"/>
        <v>0</v>
      </c>
      <c r="I113" s="309">
        <f t="shared" si="37"/>
        <v>0</v>
      </c>
      <c r="J113" s="309">
        <f t="shared" si="38"/>
        <v>0</v>
      </c>
      <c r="K113" s="249">
        <f t="shared" si="39"/>
        <v>0</v>
      </c>
      <c r="L113" s="249">
        <f t="shared" si="40"/>
        <v>0</v>
      </c>
      <c r="M113" s="249">
        <f t="shared" si="41"/>
        <v>0</v>
      </c>
      <c r="N113" s="304">
        <f t="shared" si="42"/>
        <v>0</v>
      </c>
      <c r="O113" s="302">
        <f t="shared" si="43"/>
        <v>0</v>
      </c>
      <c r="P113" s="302">
        <f t="shared" si="44"/>
        <v>0</v>
      </c>
      <c r="Q113" s="302">
        <f t="shared" si="45"/>
        <v>0</v>
      </c>
      <c r="R113" s="302" t="e">
        <f t="shared" si="46"/>
        <v>#DIV/0!</v>
      </c>
      <c r="S113" s="249">
        <f t="shared" si="24"/>
        <v>0</v>
      </c>
      <c r="T113" s="249">
        <f t="shared" si="25"/>
        <v>0</v>
      </c>
      <c r="U113" s="249">
        <f t="shared" si="26"/>
        <v>0</v>
      </c>
      <c r="V113" s="249">
        <f t="shared" si="27"/>
        <v>0</v>
      </c>
      <c r="W113" s="285" t="str">
        <f t="shared" si="32"/>
        <v>N</v>
      </c>
      <c r="X113" s="286">
        <f t="shared" si="33"/>
        <v>0</v>
      </c>
      <c r="Y113" s="287" t="str">
        <f t="shared" si="34"/>
        <v>E</v>
      </c>
      <c r="Z113" s="288">
        <f t="shared" si="47"/>
        <v>0</v>
      </c>
      <c r="AA113" s="248">
        <f t="shared" si="28"/>
        <v>0</v>
      </c>
      <c r="AB113" s="248">
        <f t="shared" si="29"/>
        <v>0</v>
      </c>
      <c r="AC113" s="248">
        <f t="shared" si="30"/>
        <v>0</v>
      </c>
    </row>
    <row r="114" spans="1:29" ht="15.75" customHeight="1">
      <c r="A114" s="37"/>
      <c r="B114" s="247">
        <v>105</v>
      </c>
      <c r="C114" s="305"/>
      <c r="D114" s="305"/>
      <c r="E114" s="305"/>
      <c r="F114" s="303">
        <f t="shared" si="35"/>
        <v>0</v>
      </c>
      <c r="G114" s="249">
        <f t="shared" si="36"/>
        <v>0</v>
      </c>
      <c r="H114" s="300">
        <f t="shared" si="31"/>
        <v>0</v>
      </c>
      <c r="I114" s="309">
        <f t="shared" si="37"/>
        <v>0</v>
      </c>
      <c r="J114" s="309">
        <f t="shared" si="38"/>
        <v>0</v>
      </c>
      <c r="K114" s="249">
        <f t="shared" si="39"/>
        <v>0</v>
      </c>
      <c r="L114" s="249">
        <f t="shared" si="40"/>
        <v>0</v>
      </c>
      <c r="M114" s="249">
        <f t="shared" si="41"/>
        <v>0</v>
      </c>
      <c r="N114" s="304">
        <f t="shared" si="42"/>
        <v>0</v>
      </c>
      <c r="O114" s="302">
        <f t="shared" si="43"/>
        <v>0</v>
      </c>
      <c r="P114" s="302">
        <f t="shared" si="44"/>
        <v>0</v>
      </c>
      <c r="Q114" s="302">
        <f t="shared" si="45"/>
        <v>0</v>
      </c>
      <c r="R114" s="302" t="e">
        <f t="shared" si="46"/>
        <v>#DIV/0!</v>
      </c>
      <c r="S114" s="249">
        <f t="shared" si="24"/>
        <v>0</v>
      </c>
      <c r="T114" s="249">
        <f t="shared" si="25"/>
        <v>0</v>
      </c>
      <c r="U114" s="249">
        <f t="shared" si="26"/>
        <v>0</v>
      </c>
      <c r="V114" s="249">
        <f t="shared" si="27"/>
        <v>0</v>
      </c>
      <c r="W114" s="285" t="str">
        <f t="shared" si="32"/>
        <v>N</v>
      </c>
      <c r="X114" s="286">
        <f t="shared" si="33"/>
        <v>0</v>
      </c>
      <c r="Y114" s="287" t="str">
        <f t="shared" si="34"/>
        <v>E</v>
      </c>
      <c r="Z114" s="288">
        <f t="shared" si="47"/>
        <v>0</v>
      </c>
      <c r="AA114" s="248">
        <f t="shared" si="28"/>
        <v>0</v>
      </c>
      <c r="AB114" s="248">
        <f t="shared" si="29"/>
        <v>0</v>
      </c>
      <c r="AC114" s="248">
        <f t="shared" si="30"/>
        <v>0</v>
      </c>
    </row>
    <row r="115" spans="1:29" ht="15.75" customHeight="1">
      <c r="A115" s="37"/>
      <c r="B115" s="247">
        <v>106</v>
      </c>
      <c r="C115" s="305"/>
      <c r="D115" s="305"/>
      <c r="E115" s="305"/>
      <c r="F115" s="303">
        <f t="shared" si="35"/>
        <v>0</v>
      </c>
      <c r="G115" s="249">
        <f t="shared" si="36"/>
        <v>0</v>
      </c>
      <c r="H115" s="300">
        <f t="shared" si="31"/>
        <v>0</v>
      </c>
      <c r="I115" s="309">
        <f t="shared" si="37"/>
        <v>0</v>
      </c>
      <c r="J115" s="309">
        <f t="shared" si="38"/>
        <v>0</v>
      </c>
      <c r="K115" s="249">
        <f t="shared" si="39"/>
        <v>0</v>
      </c>
      <c r="L115" s="249">
        <f t="shared" si="40"/>
        <v>0</v>
      </c>
      <c r="M115" s="249">
        <f t="shared" si="41"/>
        <v>0</v>
      </c>
      <c r="N115" s="304">
        <f t="shared" si="42"/>
        <v>0</v>
      </c>
      <c r="O115" s="302">
        <f t="shared" si="43"/>
        <v>0</v>
      </c>
      <c r="P115" s="302">
        <f t="shared" si="44"/>
        <v>0</v>
      </c>
      <c r="Q115" s="302">
        <f t="shared" si="45"/>
        <v>0</v>
      </c>
      <c r="R115" s="302" t="e">
        <f t="shared" si="46"/>
        <v>#DIV/0!</v>
      </c>
      <c r="S115" s="249">
        <f t="shared" si="24"/>
        <v>0</v>
      </c>
      <c r="T115" s="249">
        <f t="shared" si="25"/>
        <v>0</v>
      </c>
      <c r="U115" s="249">
        <f t="shared" si="26"/>
        <v>0</v>
      </c>
      <c r="V115" s="249">
        <f t="shared" si="27"/>
        <v>0</v>
      </c>
      <c r="W115" s="285" t="str">
        <f t="shared" si="32"/>
        <v>N</v>
      </c>
      <c r="X115" s="286">
        <f t="shared" si="33"/>
        <v>0</v>
      </c>
      <c r="Y115" s="287" t="str">
        <f t="shared" si="34"/>
        <v>E</v>
      </c>
      <c r="Z115" s="288">
        <f t="shared" si="47"/>
        <v>0</v>
      </c>
      <c r="AA115" s="248">
        <f t="shared" si="28"/>
        <v>0</v>
      </c>
      <c r="AB115" s="248">
        <f t="shared" si="29"/>
        <v>0</v>
      </c>
      <c r="AC115" s="248">
        <f t="shared" si="30"/>
        <v>0</v>
      </c>
    </row>
    <row r="116" spans="1:29" ht="15.75" customHeight="1">
      <c r="A116" s="37"/>
      <c r="B116" s="247">
        <v>107</v>
      </c>
      <c r="C116" s="305"/>
      <c r="D116" s="305"/>
      <c r="E116" s="305"/>
      <c r="F116" s="303">
        <f t="shared" si="35"/>
        <v>0</v>
      </c>
      <c r="G116" s="249">
        <f t="shared" si="36"/>
        <v>0</v>
      </c>
      <c r="H116" s="300">
        <f t="shared" si="31"/>
        <v>0</v>
      </c>
      <c r="I116" s="309">
        <f t="shared" si="37"/>
        <v>0</v>
      </c>
      <c r="J116" s="309">
        <f t="shared" si="38"/>
        <v>0</v>
      </c>
      <c r="K116" s="249">
        <f t="shared" si="39"/>
        <v>0</v>
      </c>
      <c r="L116" s="249">
        <f t="shared" si="40"/>
        <v>0</v>
      </c>
      <c r="M116" s="249">
        <f t="shared" si="41"/>
        <v>0</v>
      </c>
      <c r="N116" s="304">
        <f t="shared" si="42"/>
        <v>0</v>
      </c>
      <c r="O116" s="302">
        <f t="shared" si="43"/>
        <v>0</v>
      </c>
      <c r="P116" s="302">
        <f t="shared" si="44"/>
        <v>0</v>
      </c>
      <c r="Q116" s="302">
        <f t="shared" si="45"/>
        <v>0</v>
      </c>
      <c r="R116" s="302" t="e">
        <f t="shared" si="46"/>
        <v>#DIV/0!</v>
      </c>
      <c r="S116" s="249">
        <f t="shared" si="24"/>
        <v>0</v>
      </c>
      <c r="T116" s="249">
        <f t="shared" si="25"/>
        <v>0</v>
      </c>
      <c r="U116" s="249">
        <f t="shared" si="26"/>
        <v>0</v>
      </c>
      <c r="V116" s="249">
        <f t="shared" si="27"/>
        <v>0</v>
      </c>
      <c r="W116" s="285" t="str">
        <f t="shared" si="32"/>
        <v>N</v>
      </c>
      <c r="X116" s="286">
        <f t="shared" si="33"/>
        <v>0</v>
      </c>
      <c r="Y116" s="287" t="str">
        <f t="shared" si="34"/>
        <v>E</v>
      </c>
      <c r="Z116" s="288">
        <f t="shared" si="47"/>
        <v>0</v>
      </c>
      <c r="AA116" s="248">
        <f t="shared" si="28"/>
        <v>0</v>
      </c>
      <c r="AB116" s="248">
        <f t="shared" si="29"/>
        <v>0</v>
      </c>
      <c r="AC116" s="248">
        <f t="shared" si="30"/>
        <v>0</v>
      </c>
    </row>
    <row r="117" spans="1:29" ht="15.75" customHeight="1">
      <c r="A117" s="37"/>
      <c r="B117" s="247">
        <v>108</v>
      </c>
      <c r="C117" s="305"/>
      <c r="D117" s="305"/>
      <c r="E117" s="305"/>
      <c r="F117" s="303">
        <f t="shared" si="35"/>
        <v>0</v>
      </c>
      <c r="G117" s="249">
        <f t="shared" si="36"/>
        <v>0</v>
      </c>
      <c r="H117" s="300">
        <f t="shared" si="31"/>
        <v>0</v>
      </c>
      <c r="I117" s="309">
        <f t="shared" si="37"/>
        <v>0</v>
      </c>
      <c r="J117" s="309">
        <f t="shared" si="38"/>
        <v>0</v>
      </c>
      <c r="K117" s="249">
        <f t="shared" si="39"/>
        <v>0</v>
      </c>
      <c r="L117" s="249">
        <f t="shared" si="40"/>
        <v>0</v>
      </c>
      <c r="M117" s="249">
        <f t="shared" si="41"/>
        <v>0</v>
      </c>
      <c r="N117" s="304">
        <f t="shared" si="42"/>
        <v>0</v>
      </c>
      <c r="O117" s="302">
        <f t="shared" si="43"/>
        <v>0</v>
      </c>
      <c r="P117" s="302">
        <f t="shared" si="44"/>
        <v>0</v>
      </c>
      <c r="Q117" s="302">
        <f t="shared" si="45"/>
        <v>0</v>
      </c>
      <c r="R117" s="302" t="e">
        <f t="shared" si="46"/>
        <v>#DIV/0!</v>
      </c>
      <c r="S117" s="249">
        <f t="shared" si="24"/>
        <v>0</v>
      </c>
      <c r="T117" s="249">
        <f t="shared" si="25"/>
        <v>0</v>
      </c>
      <c r="U117" s="249">
        <f t="shared" si="26"/>
        <v>0</v>
      </c>
      <c r="V117" s="249">
        <f t="shared" si="27"/>
        <v>0</v>
      </c>
      <c r="W117" s="285" t="str">
        <f t="shared" si="32"/>
        <v>N</v>
      </c>
      <c r="X117" s="286">
        <f t="shared" si="33"/>
        <v>0</v>
      </c>
      <c r="Y117" s="287" t="str">
        <f t="shared" si="34"/>
        <v>E</v>
      </c>
      <c r="Z117" s="288">
        <f t="shared" si="47"/>
        <v>0</v>
      </c>
      <c r="AA117" s="248">
        <f t="shared" si="28"/>
        <v>0</v>
      </c>
      <c r="AB117" s="248">
        <f t="shared" si="29"/>
        <v>0</v>
      </c>
      <c r="AC117" s="248">
        <f t="shared" si="30"/>
        <v>0</v>
      </c>
    </row>
    <row r="118" spans="1:29" ht="15.75" customHeight="1">
      <c r="A118" s="37"/>
      <c r="B118" s="247">
        <v>109</v>
      </c>
      <c r="C118" s="305"/>
      <c r="D118" s="305"/>
      <c r="E118" s="305"/>
      <c r="F118" s="303">
        <f t="shared" si="35"/>
        <v>0</v>
      </c>
      <c r="G118" s="249">
        <f t="shared" si="36"/>
        <v>0</v>
      </c>
      <c r="H118" s="300">
        <f t="shared" si="31"/>
        <v>0</v>
      </c>
      <c r="I118" s="309">
        <f t="shared" si="37"/>
        <v>0</v>
      </c>
      <c r="J118" s="309">
        <f t="shared" si="38"/>
        <v>0</v>
      </c>
      <c r="K118" s="249">
        <f t="shared" si="39"/>
        <v>0</v>
      </c>
      <c r="L118" s="249">
        <f t="shared" si="40"/>
        <v>0</v>
      </c>
      <c r="M118" s="249">
        <f t="shared" si="41"/>
        <v>0</v>
      </c>
      <c r="N118" s="304">
        <f t="shared" si="42"/>
        <v>0</v>
      </c>
      <c r="O118" s="302">
        <f t="shared" si="43"/>
        <v>0</v>
      </c>
      <c r="P118" s="302">
        <f t="shared" si="44"/>
        <v>0</v>
      </c>
      <c r="Q118" s="302">
        <f t="shared" si="45"/>
        <v>0</v>
      </c>
      <c r="R118" s="302" t="e">
        <f t="shared" si="46"/>
        <v>#DIV/0!</v>
      </c>
      <c r="S118" s="249">
        <f t="shared" si="24"/>
        <v>0</v>
      </c>
      <c r="T118" s="249">
        <f t="shared" si="25"/>
        <v>0</v>
      </c>
      <c r="U118" s="249">
        <f t="shared" si="26"/>
        <v>0</v>
      </c>
      <c r="V118" s="249">
        <f t="shared" si="27"/>
        <v>0</v>
      </c>
      <c r="W118" s="285" t="str">
        <f t="shared" si="32"/>
        <v>N</v>
      </c>
      <c r="X118" s="286">
        <f t="shared" si="33"/>
        <v>0</v>
      </c>
      <c r="Y118" s="287" t="str">
        <f t="shared" si="34"/>
        <v>E</v>
      </c>
      <c r="Z118" s="288">
        <f t="shared" si="47"/>
        <v>0</v>
      </c>
      <c r="AA118" s="248">
        <f t="shared" si="28"/>
        <v>0</v>
      </c>
      <c r="AB118" s="248">
        <f t="shared" si="29"/>
        <v>0</v>
      </c>
      <c r="AC118" s="248">
        <f t="shared" si="30"/>
        <v>0</v>
      </c>
    </row>
    <row r="119" spans="1:29" ht="15.75" customHeight="1">
      <c r="A119" s="37"/>
      <c r="B119" s="247">
        <v>110</v>
      </c>
      <c r="C119" s="305"/>
      <c r="D119" s="305"/>
      <c r="E119" s="305"/>
      <c r="F119" s="303">
        <f t="shared" si="35"/>
        <v>0</v>
      </c>
      <c r="G119" s="249">
        <f t="shared" si="36"/>
        <v>0</v>
      </c>
      <c r="H119" s="300">
        <f t="shared" si="31"/>
        <v>0</v>
      </c>
      <c r="I119" s="309">
        <f t="shared" si="37"/>
        <v>0</v>
      </c>
      <c r="J119" s="309">
        <f t="shared" si="38"/>
        <v>0</v>
      </c>
      <c r="K119" s="249">
        <f t="shared" si="39"/>
        <v>0</v>
      </c>
      <c r="L119" s="249">
        <f t="shared" si="40"/>
        <v>0</v>
      </c>
      <c r="M119" s="249">
        <f t="shared" si="41"/>
        <v>0</v>
      </c>
      <c r="N119" s="304">
        <f t="shared" si="42"/>
        <v>0</v>
      </c>
      <c r="O119" s="302">
        <f t="shared" si="43"/>
        <v>0</v>
      </c>
      <c r="P119" s="302">
        <f t="shared" si="44"/>
        <v>0</v>
      </c>
      <c r="Q119" s="302">
        <f t="shared" si="45"/>
        <v>0</v>
      </c>
      <c r="R119" s="302" t="e">
        <f t="shared" si="46"/>
        <v>#DIV/0!</v>
      </c>
      <c r="S119" s="249">
        <f t="shared" si="24"/>
        <v>0</v>
      </c>
      <c r="T119" s="249">
        <f t="shared" si="25"/>
        <v>0</v>
      </c>
      <c r="U119" s="249">
        <f t="shared" si="26"/>
        <v>0</v>
      </c>
      <c r="V119" s="249">
        <f t="shared" si="27"/>
        <v>0</v>
      </c>
      <c r="W119" s="285" t="str">
        <f t="shared" si="32"/>
        <v>N</v>
      </c>
      <c r="X119" s="286">
        <f t="shared" si="33"/>
        <v>0</v>
      </c>
      <c r="Y119" s="287" t="str">
        <f t="shared" si="34"/>
        <v>E</v>
      </c>
      <c r="Z119" s="288">
        <f t="shared" si="47"/>
        <v>0</v>
      </c>
      <c r="AA119" s="248">
        <f t="shared" si="28"/>
        <v>0</v>
      </c>
      <c r="AB119" s="248">
        <f t="shared" si="29"/>
        <v>0</v>
      </c>
      <c r="AC119" s="248">
        <f t="shared" si="30"/>
        <v>0</v>
      </c>
    </row>
    <row r="120" spans="1:29" ht="15.75" customHeight="1">
      <c r="A120" s="37"/>
      <c r="B120" s="247">
        <v>111</v>
      </c>
      <c r="C120" s="305"/>
      <c r="D120" s="305"/>
      <c r="E120" s="305"/>
      <c r="F120" s="303">
        <f t="shared" si="35"/>
        <v>0</v>
      </c>
      <c r="G120" s="249">
        <f t="shared" si="36"/>
        <v>0</v>
      </c>
      <c r="H120" s="300">
        <f t="shared" si="31"/>
        <v>0</v>
      </c>
      <c r="I120" s="309">
        <f t="shared" si="37"/>
        <v>0</v>
      </c>
      <c r="J120" s="309">
        <f t="shared" si="38"/>
        <v>0</v>
      </c>
      <c r="K120" s="249">
        <f t="shared" si="39"/>
        <v>0</v>
      </c>
      <c r="L120" s="249">
        <f t="shared" si="40"/>
        <v>0</v>
      </c>
      <c r="M120" s="249">
        <f t="shared" si="41"/>
        <v>0</v>
      </c>
      <c r="N120" s="304">
        <f t="shared" si="42"/>
        <v>0</v>
      </c>
      <c r="O120" s="302">
        <f t="shared" si="43"/>
        <v>0</v>
      </c>
      <c r="P120" s="302">
        <f t="shared" si="44"/>
        <v>0</v>
      </c>
      <c r="Q120" s="302">
        <f t="shared" si="45"/>
        <v>0</v>
      </c>
      <c r="R120" s="302" t="e">
        <f t="shared" si="46"/>
        <v>#DIV/0!</v>
      </c>
      <c r="S120" s="249">
        <f t="shared" si="24"/>
        <v>0</v>
      </c>
      <c r="T120" s="249">
        <f t="shared" si="25"/>
        <v>0</v>
      </c>
      <c r="U120" s="249">
        <f t="shared" si="26"/>
        <v>0</v>
      </c>
      <c r="V120" s="249">
        <f t="shared" si="27"/>
        <v>0</v>
      </c>
      <c r="W120" s="285" t="str">
        <f t="shared" si="32"/>
        <v>N</v>
      </c>
      <c r="X120" s="286">
        <f t="shared" si="33"/>
        <v>0</v>
      </c>
      <c r="Y120" s="287" t="str">
        <f t="shared" si="34"/>
        <v>E</v>
      </c>
      <c r="Z120" s="288">
        <f t="shared" si="47"/>
        <v>0</v>
      </c>
      <c r="AA120" s="248">
        <f t="shared" si="28"/>
        <v>0</v>
      </c>
      <c r="AB120" s="248">
        <f t="shared" si="29"/>
        <v>0</v>
      </c>
      <c r="AC120" s="248">
        <f t="shared" si="30"/>
        <v>0</v>
      </c>
    </row>
    <row r="121" spans="1:29" ht="15.75" customHeight="1">
      <c r="A121" s="37"/>
      <c r="B121" s="247">
        <v>112</v>
      </c>
      <c r="C121" s="305"/>
      <c r="D121" s="305"/>
      <c r="E121" s="305"/>
      <c r="F121" s="303">
        <f t="shared" si="35"/>
        <v>0</v>
      </c>
      <c r="G121" s="249">
        <f t="shared" si="36"/>
        <v>0</v>
      </c>
      <c r="H121" s="300">
        <f t="shared" si="31"/>
        <v>0</v>
      </c>
      <c r="I121" s="309">
        <f t="shared" si="37"/>
        <v>0</v>
      </c>
      <c r="J121" s="309">
        <f t="shared" si="38"/>
        <v>0</v>
      </c>
      <c r="K121" s="249">
        <f t="shared" si="39"/>
        <v>0</v>
      </c>
      <c r="L121" s="249">
        <f t="shared" si="40"/>
        <v>0</v>
      </c>
      <c r="M121" s="249">
        <f t="shared" si="41"/>
        <v>0</v>
      </c>
      <c r="N121" s="304">
        <f t="shared" si="42"/>
        <v>0</v>
      </c>
      <c r="O121" s="302">
        <f t="shared" si="43"/>
        <v>0</v>
      </c>
      <c r="P121" s="302">
        <f t="shared" si="44"/>
        <v>0</v>
      </c>
      <c r="Q121" s="302">
        <f t="shared" si="45"/>
        <v>0</v>
      </c>
      <c r="R121" s="302" t="e">
        <f t="shared" si="46"/>
        <v>#DIV/0!</v>
      </c>
      <c r="S121" s="249">
        <f t="shared" si="24"/>
        <v>0</v>
      </c>
      <c r="T121" s="249">
        <f t="shared" si="25"/>
        <v>0</v>
      </c>
      <c r="U121" s="249">
        <f t="shared" si="26"/>
        <v>0</v>
      </c>
      <c r="V121" s="249">
        <f t="shared" si="27"/>
        <v>0</v>
      </c>
      <c r="W121" s="285" t="str">
        <f t="shared" si="32"/>
        <v>N</v>
      </c>
      <c r="X121" s="286">
        <f t="shared" si="33"/>
        <v>0</v>
      </c>
      <c r="Y121" s="287" t="str">
        <f t="shared" si="34"/>
        <v>E</v>
      </c>
      <c r="Z121" s="288">
        <f t="shared" si="47"/>
        <v>0</v>
      </c>
      <c r="AA121" s="248">
        <f t="shared" si="28"/>
        <v>0</v>
      </c>
      <c r="AB121" s="248">
        <f t="shared" si="29"/>
        <v>0</v>
      </c>
      <c r="AC121" s="248">
        <f t="shared" si="30"/>
        <v>0</v>
      </c>
    </row>
    <row r="122" spans="1:29" ht="15.75" customHeight="1">
      <c r="A122" s="37"/>
      <c r="B122" s="247">
        <v>113</v>
      </c>
      <c r="C122" s="305"/>
      <c r="D122" s="305"/>
      <c r="E122" s="305"/>
      <c r="F122" s="303">
        <f t="shared" si="35"/>
        <v>0</v>
      </c>
      <c r="G122" s="249">
        <f t="shared" si="36"/>
        <v>0</v>
      </c>
      <c r="H122" s="300">
        <f t="shared" si="31"/>
        <v>0</v>
      </c>
      <c r="I122" s="309">
        <f t="shared" si="37"/>
        <v>0</v>
      </c>
      <c r="J122" s="309">
        <f t="shared" si="38"/>
        <v>0</v>
      </c>
      <c r="K122" s="249">
        <f t="shared" si="39"/>
        <v>0</v>
      </c>
      <c r="L122" s="249">
        <f t="shared" si="40"/>
        <v>0</v>
      </c>
      <c r="M122" s="249">
        <f t="shared" si="41"/>
        <v>0</v>
      </c>
      <c r="N122" s="304">
        <f t="shared" si="42"/>
        <v>0</v>
      </c>
      <c r="O122" s="302">
        <f t="shared" si="43"/>
        <v>0</v>
      </c>
      <c r="P122" s="302">
        <f t="shared" si="44"/>
        <v>0</v>
      </c>
      <c r="Q122" s="302">
        <f t="shared" si="45"/>
        <v>0</v>
      </c>
      <c r="R122" s="302" t="e">
        <f t="shared" si="46"/>
        <v>#DIV/0!</v>
      </c>
      <c r="S122" s="249">
        <f t="shared" si="24"/>
        <v>0</v>
      </c>
      <c r="T122" s="249">
        <f t="shared" si="25"/>
        <v>0</v>
      </c>
      <c r="U122" s="249">
        <f t="shared" si="26"/>
        <v>0</v>
      </c>
      <c r="V122" s="249">
        <f t="shared" si="27"/>
        <v>0</v>
      </c>
      <c r="W122" s="285" t="str">
        <f t="shared" si="32"/>
        <v>N</v>
      </c>
      <c r="X122" s="286">
        <f t="shared" si="33"/>
        <v>0</v>
      </c>
      <c r="Y122" s="287" t="str">
        <f t="shared" si="34"/>
        <v>E</v>
      </c>
      <c r="Z122" s="288">
        <f t="shared" si="47"/>
        <v>0</v>
      </c>
      <c r="AA122" s="248">
        <f t="shared" si="28"/>
        <v>0</v>
      </c>
      <c r="AB122" s="248">
        <f t="shared" si="29"/>
        <v>0</v>
      </c>
      <c r="AC122" s="248">
        <f t="shared" si="30"/>
        <v>0</v>
      </c>
    </row>
    <row r="123" spans="1:29" ht="15.75" customHeight="1">
      <c r="A123" s="37"/>
      <c r="B123" s="247">
        <v>114</v>
      </c>
      <c r="C123" s="305"/>
      <c r="D123" s="305"/>
      <c r="E123" s="305"/>
      <c r="F123" s="303">
        <f t="shared" si="35"/>
        <v>0</v>
      </c>
      <c r="G123" s="249">
        <f t="shared" si="36"/>
        <v>0</v>
      </c>
      <c r="H123" s="300">
        <f t="shared" si="31"/>
        <v>0</v>
      </c>
      <c r="I123" s="309">
        <f t="shared" si="37"/>
        <v>0</v>
      </c>
      <c r="J123" s="309">
        <f t="shared" si="38"/>
        <v>0</v>
      </c>
      <c r="K123" s="249">
        <f t="shared" si="39"/>
        <v>0</v>
      </c>
      <c r="L123" s="249">
        <f t="shared" si="40"/>
        <v>0</v>
      </c>
      <c r="M123" s="249">
        <f t="shared" si="41"/>
        <v>0</v>
      </c>
      <c r="N123" s="304">
        <f t="shared" si="42"/>
        <v>0</v>
      </c>
      <c r="O123" s="302">
        <f t="shared" si="43"/>
        <v>0</v>
      </c>
      <c r="P123" s="302">
        <f t="shared" si="44"/>
        <v>0</v>
      </c>
      <c r="Q123" s="302">
        <f t="shared" si="45"/>
        <v>0</v>
      </c>
      <c r="R123" s="302" t="e">
        <f t="shared" si="46"/>
        <v>#DIV/0!</v>
      </c>
      <c r="S123" s="249">
        <f t="shared" si="24"/>
        <v>0</v>
      </c>
      <c r="T123" s="249">
        <f t="shared" si="25"/>
        <v>0</v>
      </c>
      <c r="U123" s="249">
        <f t="shared" si="26"/>
        <v>0</v>
      </c>
      <c r="V123" s="249">
        <f t="shared" si="27"/>
        <v>0</v>
      </c>
      <c r="W123" s="285" t="str">
        <f t="shared" si="32"/>
        <v>N</v>
      </c>
      <c r="X123" s="286">
        <f t="shared" si="33"/>
        <v>0</v>
      </c>
      <c r="Y123" s="287" t="str">
        <f t="shared" si="34"/>
        <v>E</v>
      </c>
      <c r="Z123" s="288">
        <f t="shared" si="47"/>
        <v>0</v>
      </c>
      <c r="AA123" s="248">
        <f t="shared" si="28"/>
        <v>0</v>
      </c>
      <c r="AB123" s="248">
        <f t="shared" si="29"/>
        <v>0</v>
      </c>
      <c r="AC123" s="248">
        <f t="shared" si="30"/>
        <v>0</v>
      </c>
    </row>
    <row r="124" spans="1:29" ht="15.75" customHeight="1">
      <c r="A124" s="37"/>
      <c r="B124" s="247">
        <v>115</v>
      </c>
      <c r="C124" s="305"/>
      <c r="D124" s="305"/>
      <c r="E124" s="305"/>
      <c r="F124" s="303">
        <f t="shared" si="35"/>
        <v>0</v>
      </c>
      <c r="G124" s="249">
        <f t="shared" si="36"/>
        <v>0</v>
      </c>
      <c r="H124" s="300">
        <f t="shared" si="31"/>
        <v>0</v>
      </c>
      <c r="I124" s="309">
        <f t="shared" si="37"/>
        <v>0</v>
      </c>
      <c r="J124" s="309">
        <f t="shared" si="38"/>
        <v>0</v>
      </c>
      <c r="K124" s="249">
        <f t="shared" si="39"/>
        <v>0</v>
      </c>
      <c r="L124" s="249">
        <f t="shared" si="40"/>
        <v>0</v>
      </c>
      <c r="M124" s="249">
        <f t="shared" si="41"/>
        <v>0</v>
      </c>
      <c r="N124" s="304">
        <f t="shared" si="42"/>
        <v>0</v>
      </c>
      <c r="O124" s="302">
        <f t="shared" si="43"/>
        <v>0</v>
      </c>
      <c r="P124" s="302">
        <f t="shared" si="44"/>
        <v>0</v>
      </c>
      <c r="Q124" s="302">
        <f t="shared" si="45"/>
        <v>0</v>
      </c>
      <c r="R124" s="302" t="e">
        <f t="shared" si="46"/>
        <v>#DIV/0!</v>
      </c>
      <c r="S124" s="249">
        <f t="shared" si="24"/>
        <v>0</v>
      </c>
      <c r="T124" s="249">
        <f t="shared" si="25"/>
        <v>0</v>
      </c>
      <c r="U124" s="249">
        <f t="shared" si="26"/>
        <v>0</v>
      </c>
      <c r="V124" s="249">
        <f t="shared" si="27"/>
        <v>0</v>
      </c>
      <c r="W124" s="285" t="str">
        <f t="shared" si="32"/>
        <v>N</v>
      </c>
      <c r="X124" s="286">
        <f t="shared" si="33"/>
        <v>0</v>
      </c>
      <c r="Y124" s="287" t="str">
        <f t="shared" si="34"/>
        <v>E</v>
      </c>
      <c r="Z124" s="288">
        <f t="shared" si="47"/>
        <v>0</v>
      </c>
      <c r="AA124" s="248">
        <f t="shared" si="28"/>
        <v>0</v>
      </c>
      <c r="AB124" s="248">
        <f t="shared" si="29"/>
        <v>0</v>
      </c>
      <c r="AC124" s="248">
        <f t="shared" si="30"/>
        <v>0</v>
      </c>
    </row>
    <row r="125" spans="1:29" ht="15.75" customHeight="1">
      <c r="A125" s="37"/>
      <c r="B125" s="247">
        <v>116</v>
      </c>
      <c r="C125" s="305"/>
      <c r="D125" s="305"/>
      <c r="E125" s="305"/>
      <c r="F125" s="303">
        <f t="shared" si="35"/>
        <v>0</v>
      </c>
      <c r="G125" s="249">
        <f t="shared" si="36"/>
        <v>0</v>
      </c>
      <c r="H125" s="300">
        <f t="shared" si="31"/>
        <v>0</v>
      </c>
      <c r="I125" s="309">
        <f t="shared" si="37"/>
        <v>0</v>
      </c>
      <c r="J125" s="309">
        <f t="shared" si="38"/>
        <v>0</v>
      </c>
      <c r="K125" s="249">
        <f t="shared" si="39"/>
        <v>0</v>
      </c>
      <c r="L125" s="249">
        <f t="shared" si="40"/>
        <v>0</v>
      </c>
      <c r="M125" s="249">
        <f t="shared" si="41"/>
        <v>0</v>
      </c>
      <c r="N125" s="304">
        <f t="shared" si="42"/>
        <v>0</v>
      </c>
      <c r="O125" s="302">
        <f t="shared" si="43"/>
        <v>0</v>
      </c>
      <c r="P125" s="302">
        <f t="shared" si="44"/>
        <v>0</v>
      </c>
      <c r="Q125" s="302">
        <f t="shared" si="45"/>
        <v>0</v>
      </c>
      <c r="R125" s="302" t="e">
        <f t="shared" si="46"/>
        <v>#DIV/0!</v>
      </c>
      <c r="S125" s="249">
        <f t="shared" si="24"/>
        <v>0</v>
      </c>
      <c r="T125" s="249">
        <f t="shared" si="25"/>
        <v>0</v>
      </c>
      <c r="U125" s="249">
        <f t="shared" si="26"/>
        <v>0</v>
      </c>
      <c r="V125" s="249">
        <f t="shared" si="27"/>
        <v>0</v>
      </c>
      <c r="W125" s="285" t="str">
        <f t="shared" si="32"/>
        <v>N</v>
      </c>
      <c r="X125" s="286">
        <f t="shared" si="33"/>
        <v>0</v>
      </c>
      <c r="Y125" s="287" t="str">
        <f t="shared" si="34"/>
        <v>E</v>
      </c>
      <c r="Z125" s="288">
        <f t="shared" si="47"/>
        <v>0</v>
      </c>
      <c r="AA125" s="248">
        <f t="shared" si="28"/>
        <v>0</v>
      </c>
      <c r="AB125" s="248">
        <f t="shared" si="29"/>
        <v>0</v>
      </c>
      <c r="AC125" s="248">
        <f t="shared" si="30"/>
        <v>0</v>
      </c>
    </row>
    <row r="126" spans="1:29" ht="15.75" customHeight="1">
      <c r="A126" s="37"/>
      <c r="B126" s="247">
        <v>117</v>
      </c>
      <c r="C126" s="305"/>
      <c r="D126" s="305"/>
      <c r="E126" s="305"/>
      <c r="F126" s="303">
        <f t="shared" si="35"/>
        <v>0</v>
      </c>
      <c r="G126" s="249">
        <f t="shared" si="36"/>
        <v>0</v>
      </c>
      <c r="H126" s="300">
        <f t="shared" si="31"/>
        <v>0</v>
      </c>
      <c r="I126" s="309">
        <f t="shared" si="37"/>
        <v>0</v>
      </c>
      <c r="J126" s="309">
        <f t="shared" si="38"/>
        <v>0</v>
      </c>
      <c r="K126" s="249">
        <f t="shared" si="39"/>
        <v>0</v>
      </c>
      <c r="L126" s="249">
        <f t="shared" si="40"/>
        <v>0</v>
      </c>
      <c r="M126" s="249">
        <f t="shared" si="41"/>
        <v>0</v>
      </c>
      <c r="N126" s="304">
        <f t="shared" si="42"/>
        <v>0</v>
      </c>
      <c r="O126" s="302">
        <f t="shared" si="43"/>
        <v>0</v>
      </c>
      <c r="P126" s="302">
        <f t="shared" si="44"/>
        <v>0</v>
      </c>
      <c r="Q126" s="302">
        <f t="shared" si="45"/>
        <v>0</v>
      </c>
      <c r="R126" s="302" t="e">
        <f t="shared" si="46"/>
        <v>#DIV/0!</v>
      </c>
      <c r="S126" s="249">
        <f t="shared" si="24"/>
        <v>0</v>
      </c>
      <c r="T126" s="249">
        <f t="shared" si="25"/>
        <v>0</v>
      </c>
      <c r="U126" s="249">
        <f t="shared" si="26"/>
        <v>0</v>
      </c>
      <c r="V126" s="249">
        <f t="shared" si="27"/>
        <v>0</v>
      </c>
      <c r="W126" s="285" t="str">
        <f t="shared" si="32"/>
        <v>N</v>
      </c>
      <c r="X126" s="286">
        <f t="shared" si="33"/>
        <v>0</v>
      </c>
      <c r="Y126" s="287" t="str">
        <f t="shared" si="34"/>
        <v>E</v>
      </c>
      <c r="Z126" s="288">
        <f t="shared" si="47"/>
        <v>0</v>
      </c>
      <c r="AA126" s="248">
        <f t="shared" si="28"/>
        <v>0</v>
      </c>
      <c r="AB126" s="248">
        <f t="shared" si="29"/>
        <v>0</v>
      </c>
      <c r="AC126" s="248">
        <f t="shared" si="30"/>
        <v>0</v>
      </c>
    </row>
    <row r="127" spans="1:29" ht="15.75" customHeight="1">
      <c r="A127" s="37"/>
      <c r="B127" s="247">
        <v>118</v>
      </c>
      <c r="C127" s="305"/>
      <c r="D127" s="305"/>
      <c r="E127" s="305"/>
      <c r="F127" s="303">
        <f t="shared" si="35"/>
        <v>0</v>
      </c>
      <c r="G127" s="249">
        <f t="shared" si="36"/>
        <v>0</v>
      </c>
      <c r="H127" s="300">
        <f t="shared" si="31"/>
        <v>0</v>
      </c>
      <c r="I127" s="309">
        <f t="shared" si="37"/>
        <v>0</v>
      </c>
      <c r="J127" s="309">
        <f t="shared" si="38"/>
        <v>0</v>
      </c>
      <c r="K127" s="249">
        <f t="shared" si="39"/>
        <v>0</v>
      </c>
      <c r="L127" s="249">
        <f t="shared" si="40"/>
        <v>0</v>
      </c>
      <c r="M127" s="249">
        <f t="shared" si="41"/>
        <v>0</v>
      </c>
      <c r="N127" s="304">
        <f t="shared" si="42"/>
        <v>0</v>
      </c>
      <c r="O127" s="302">
        <f t="shared" si="43"/>
        <v>0</v>
      </c>
      <c r="P127" s="302">
        <f t="shared" si="44"/>
        <v>0</v>
      </c>
      <c r="Q127" s="302">
        <f t="shared" si="45"/>
        <v>0</v>
      </c>
      <c r="R127" s="302" t="e">
        <f t="shared" si="46"/>
        <v>#DIV/0!</v>
      </c>
      <c r="S127" s="249">
        <f t="shared" si="24"/>
        <v>0</v>
      </c>
      <c r="T127" s="249">
        <f t="shared" si="25"/>
        <v>0</v>
      </c>
      <c r="U127" s="249">
        <f t="shared" si="26"/>
        <v>0</v>
      </c>
      <c r="V127" s="249">
        <f t="shared" si="27"/>
        <v>0</v>
      </c>
      <c r="W127" s="285" t="str">
        <f t="shared" si="32"/>
        <v>N</v>
      </c>
      <c r="X127" s="286">
        <f t="shared" si="33"/>
        <v>0</v>
      </c>
      <c r="Y127" s="287" t="str">
        <f t="shared" si="34"/>
        <v>E</v>
      </c>
      <c r="Z127" s="288">
        <f t="shared" si="47"/>
        <v>0</v>
      </c>
      <c r="AA127" s="248">
        <f t="shared" si="28"/>
        <v>0</v>
      </c>
      <c r="AB127" s="248">
        <f t="shared" si="29"/>
        <v>0</v>
      </c>
      <c r="AC127" s="248">
        <f t="shared" si="30"/>
        <v>0</v>
      </c>
    </row>
    <row r="128" spans="1:29" ht="15.75" customHeight="1">
      <c r="A128" s="37"/>
      <c r="B128" s="247">
        <v>119</v>
      </c>
      <c r="C128" s="305"/>
      <c r="D128" s="305"/>
      <c r="E128" s="305"/>
      <c r="F128" s="303">
        <f t="shared" si="35"/>
        <v>0</v>
      </c>
      <c r="G128" s="249">
        <f t="shared" si="36"/>
        <v>0</v>
      </c>
      <c r="H128" s="300">
        <f t="shared" si="31"/>
        <v>0</v>
      </c>
      <c r="I128" s="309">
        <f t="shared" si="37"/>
        <v>0</v>
      </c>
      <c r="J128" s="309">
        <f t="shared" si="38"/>
        <v>0</v>
      </c>
      <c r="K128" s="249">
        <f t="shared" si="39"/>
        <v>0</v>
      </c>
      <c r="L128" s="249">
        <f t="shared" si="40"/>
        <v>0</v>
      </c>
      <c r="M128" s="249">
        <f t="shared" si="41"/>
        <v>0</v>
      </c>
      <c r="N128" s="304">
        <f t="shared" si="42"/>
        <v>0</v>
      </c>
      <c r="O128" s="302">
        <f t="shared" si="43"/>
        <v>0</v>
      </c>
      <c r="P128" s="302">
        <f t="shared" si="44"/>
        <v>0</v>
      </c>
      <c r="Q128" s="302">
        <f t="shared" si="45"/>
        <v>0</v>
      </c>
      <c r="R128" s="302" t="e">
        <f t="shared" si="46"/>
        <v>#DIV/0!</v>
      </c>
      <c r="S128" s="249">
        <f t="shared" si="24"/>
        <v>0</v>
      </c>
      <c r="T128" s="249">
        <f t="shared" si="25"/>
        <v>0</v>
      </c>
      <c r="U128" s="249">
        <f t="shared" si="26"/>
        <v>0</v>
      </c>
      <c r="V128" s="249">
        <f t="shared" si="27"/>
        <v>0</v>
      </c>
      <c r="W128" s="285" t="str">
        <f t="shared" si="32"/>
        <v>N</v>
      </c>
      <c r="X128" s="286">
        <f t="shared" si="33"/>
        <v>0</v>
      </c>
      <c r="Y128" s="287" t="str">
        <f t="shared" si="34"/>
        <v>E</v>
      </c>
      <c r="Z128" s="288">
        <f t="shared" si="47"/>
        <v>0</v>
      </c>
      <c r="AA128" s="248">
        <f t="shared" si="28"/>
        <v>0</v>
      </c>
      <c r="AB128" s="248">
        <f t="shared" si="29"/>
        <v>0</v>
      </c>
      <c r="AC128" s="248">
        <f t="shared" si="30"/>
        <v>0</v>
      </c>
    </row>
    <row r="129" spans="1:29" ht="15.75" customHeight="1">
      <c r="A129" s="37"/>
      <c r="B129" s="247">
        <v>120</v>
      </c>
      <c r="C129" s="305"/>
      <c r="D129" s="305"/>
      <c r="E129" s="305"/>
      <c r="F129" s="303">
        <f t="shared" si="35"/>
        <v>0</v>
      </c>
      <c r="G129" s="249">
        <f t="shared" si="36"/>
        <v>0</v>
      </c>
      <c r="H129" s="300">
        <f t="shared" si="31"/>
        <v>0</v>
      </c>
      <c r="I129" s="309">
        <f t="shared" si="37"/>
        <v>0</v>
      </c>
      <c r="J129" s="309">
        <f t="shared" si="38"/>
        <v>0</v>
      </c>
      <c r="K129" s="249">
        <f t="shared" si="39"/>
        <v>0</v>
      </c>
      <c r="L129" s="249">
        <f t="shared" si="40"/>
        <v>0</v>
      </c>
      <c r="M129" s="249">
        <f t="shared" si="41"/>
        <v>0</v>
      </c>
      <c r="N129" s="304">
        <f t="shared" si="42"/>
        <v>0</v>
      </c>
      <c r="O129" s="302">
        <f t="shared" si="43"/>
        <v>0</v>
      </c>
      <c r="P129" s="302">
        <f t="shared" si="44"/>
        <v>0</v>
      </c>
      <c r="Q129" s="302">
        <f t="shared" si="45"/>
        <v>0</v>
      </c>
      <c r="R129" s="302" t="e">
        <f t="shared" si="46"/>
        <v>#DIV/0!</v>
      </c>
      <c r="S129" s="249">
        <f t="shared" si="24"/>
        <v>0</v>
      </c>
      <c r="T129" s="249">
        <f t="shared" si="25"/>
        <v>0</v>
      </c>
      <c r="U129" s="249">
        <f t="shared" si="26"/>
        <v>0</v>
      </c>
      <c r="V129" s="249">
        <f t="shared" si="27"/>
        <v>0</v>
      </c>
      <c r="W129" s="285" t="str">
        <f t="shared" si="32"/>
        <v>N</v>
      </c>
      <c r="X129" s="286">
        <f t="shared" si="33"/>
        <v>0</v>
      </c>
      <c r="Y129" s="287" t="str">
        <f t="shared" si="34"/>
        <v>E</v>
      </c>
      <c r="Z129" s="288">
        <f t="shared" si="47"/>
        <v>0</v>
      </c>
      <c r="AA129" s="248">
        <f t="shared" si="28"/>
        <v>0</v>
      </c>
      <c r="AB129" s="248">
        <f t="shared" si="29"/>
        <v>0</v>
      </c>
      <c r="AC129" s="248">
        <f t="shared" si="30"/>
        <v>0</v>
      </c>
    </row>
    <row r="130" spans="1:29" ht="15.75" customHeight="1">
      <c r="A130" s="37"/>
      <c r="B130" s="247">
        <v>121</v>
      </c>
      <c r="C130" s="305"/>
      <c r="D130" s="305"/>
      <c r="E130" s="305"/>
      <c r="F130" s="303">
        <f t="shared" si="35"/>
        <v>0</v>
      </c>
      <c r="G130" s="249">
        <f t="shared" si="36"/>
        <v>0</v>
      </c>
      <c r="H130" s="300">
        <f t="shared" si="31"/>
        <v>0</v>
      </c>
      <c r="I130" s="309">
        <f t="shared" si="37"/>
        <v>0</v>
      </c>
      <c r="J130" s="309">
        <f t="shared" si="38"/>
        <v>0</v>
      </c>
      <c r="K130" s="249">
        <f t="shared" si="39"/>
        <v>0</v>
      </c>
      <c r="L130" s="249">
        <f t="shared" si="40"/>
        <v>0</v>
      </c>
      <c r="M130" s="249">
        <f t="shared" si="41"/>
        <v>0</v>
      </c>
      <c r="N130" s="304">
        <f t="shared" si="42"/>
        <v>0</v>
      </c>
      <c r="O130" s="302">
        <f t="shared" si="43"/>
        <v>0</v>
      </c>
      <c r="P130" s="302">
        <f t="shared" si="44"/>
        <v>0</v>
      </c>
      <c r="Q130" s="302">
        <f t="shared" si="45"/>
        <v>0</v>
      </c>
      <c r="R130" s="302" t="e">
        <f t="shared" si="46"/>
        <v>#DIV/0!</v>
      </c>
      <c r="S130" s="249">
        <f t="shared" si="24"/>
        <v>0</v>
      </c>
      <c r="T130" s="249">
        <f t="shared" si="25"/>
        <v>0</v>
      </c>
      <c r="U130" s="249">
        <f t="shared" si="26"/>
        <v>0</v>
      </c>
      <c r="V130" s="249">
        <f t="shared" si="27"/>
        <v>0</v>
      </c>
      <c r="W130" s="285" t="str">
        <f t="shared" si="32"/>
        <v>N</v>
      </c>
      <c r="X130" s="286">
        <f t="shared" si="33"/>
        <v>0</v>
      </c>
      <c r="Y130" s="287" t="str">
        <f t="shared" si="34"/>
        <v>E</v>
      </c>
      <c r="Z130" s="288">
        <f t="shared" si="47"/>
        <v>0</v>
      </c>
      <c r="AA130" s="248">
        <f t="shared" si="28"/>
        <v>0</v>
      </c>
      <c r="AB130" s="248">
        <f t="shared" si="29"/>
        <v>0</v>
      </c>
      <c r="AC130" s="248">
        <f t="shared" si="30"/>
        <v>0</v>
      </c>
    </row>
    <row r="131" spans="1:29" ht="15.75" customHeight="1">
      <c r="A131" s="37"/>
      <c r="B131" s="247">
        <v>122</v>
      </c>
      <c r="C131" s="305"/>
      <c r="D131" s="305"/>
      <c r="E131" s="305"/>
      <c r="F131" s="303">
        <f t="shared" si="35"/>
        <v>0</v>
      </c>
      <c r="G131" s="249">
        <f t="shared" si="36"/>
        <v>0</v>
      </c>
      <c r="H131" s="300">
        <f t="shared" si="31"/>
        <v>0</v>
      </c>
      <c r="I131" s="309">
        <f t="shared" si="37"/>
        <v>0</v>
      </c>
      <c r="J131" s="309">
        <f t="shared" si="38"/>
        <v>0</v>
      </c>
      <c r="K131" s="249">
        <f t="shared" si="39"/>
        <v>0</v>
      </c>
      <c r="L131" s="249">
        <f t="shared" si="40"/>
        <v>0</v>
      </c>
      <c r="M131" s="249">
        <f t="shared" si="41"/>
        <v>0</v>
      </c>
      <c r="N131" s="304">
        <f t="shared" si="42"/>
        <v>0</v>
      </c>
      <c r="O131" s="302">
        <f t="shared" si="43"/>
        <v>0</v>
      </c>
      <c r="P131" s="302">
        <f t="shared" si="44"/>
        <v>0</v>
      </c>
      <c r="Q131" s="302">
        <f t="shared" si="45"/>
        <v>0</v>
      </c>
      <c r="R131" s="302" t="e">
        <f t="shared" si="46"/>
        <v>#DIV/0!</v>
      </c>
      <c r="S131" s="249">
        <f t="shared" si="24"/>
        <v>0</v>
      </c>
      <c r="T131" s="249">
        <f t="shared" si="25"/>
        <v>0</v>
      </c>
      <c r="U131" s="249">
        <f t="shared" si="26"/>
        <v>0</v>
      </c>
      <c r="V131" s="249">
        <f t="shared" si="27"/>
        <v>0</v>
      </c>
      <c r="W131" s="285" t="str">
        <f t="shared" si="32"/>
        <v>N</v>
      </c>
      <c r="X131" s="286">
        <f t="shared" si="33"/>
        <v>0</v>
      </c>
      <c r="Y131" s="287" t="str">
        <f t="shared" si="34"/>
        <v>E</v>
      </c>
      <c r="Z131" s="288">
        <f t="shared" si="47"/>
        <v>0</v>
      </c>
      <c r="AA131" s="248">
        <f t="shared" si="28"/>
        <v>0</v>
      </c>
      <c r="AB131" s="248">
        <f t="shared" si="29"/>
        <v>0</v>
      </c>
      <c r="AC131" s="248">
        <f t="shared" si="30"/>
        <v>0</v>
      </c>
    </row>
    <row r="132" spans="1:29" ht="15.75" customHeight="1">
      <c r="A132" s="37"/>
      <c r="B132" s="247">
        <v>123</v>
      </c>
      <c r="C132" s="305"/>
      <c r="D132" s="305"/>
      <c r="E132" s="305"/>
      <c r="F132" s="303">
        <f t="shared" si="35"/>
        <v>0</v>
      </c>
      <c r="G132" s="249">
        <f t="shared" si="36"/>
        <v>0</v>
      </c>
      <c r="H132" s="300">
        <f t="shared" si="31"/>
        <v>0</v>
      </c>
      <c r="I132" s="309">
        <f t="shared" si="37"/>
        <v>0</v>
      </c>
      <c r="J132" s="309">
        <f t="shared" si="38"/>
        <v>0</v>
      </c>
      <c r="K132" s="249">
        <f t="shared" si="39"/>
        <v>0</v>
      </c>
      <c r="L132" s="249">
        <f t="shared" si="40"/>
        <v>0</v>
      </c>
      <c r="M132" s="249">
        <f t="shared" si="41"/>
        <v>0</v>
      </c>
      <c r="N132" s="304">
        <f t="shared" si="42"/>
        <v>0</v>
      </c>
      <c r="O132" s="302">
        <f t="shared" si="43"/>
        <v>0</v>
      </c>
      <c r="P132" s="302">
        <f t="shared" si="44"/>
        <v>0</v>
      </c>
      <c r="Q132" s="302">
        <f t="shared" si="45"/>
        <v>0</v>
      </c>
      <c r="R132" s="302" t="e">
        <f t="shared" si="46"/>
        <v>#DIV/0!</v>
      </c>
      <c r="S132" s="249">
        <f t="shared" si="24"/>
        <v>0</v>
      </c>
      <c r="T132" s="249">
        <f t="shared" si="25"/>
        <v>0</v>
      </c>
      <c r="U132" s="249">
        <f t="shared" si="26"/>
        <v>0</v>
      </c>
      <c r="V132" s="249">
        <f t="shared" si="27"/>
        <v>0</v>
      </c>
      <c r="W132" s="285" t="str">
        <f t="shared" si="32"/>
        <v>N</v>
      </c>
      <c r="X132" s="286">
        <f t="shared" si="33"/>
        <v>0</v>
      </c>
      <c r="Y132" s="287" t="str">
        <f t="shared" si="34"/>
        <v>E</v>
      </c>
      <c r="Z132" s="288">
        <f t="shared" si="47"/>
        <v>0</v>
      </c>
      <c r="AA132" s="248">
        <f t="shared" si="28"/>
        <v>0</v>
      </c>
      <c r="AB132" s="248">
        <f t="shared" si="29"/>
        <v>0</v>
      </c>
      <c r="AC132" s="248">
        <f t="shared" si="30"/>
        <v>0</v>
      </c>
    </row>
    <row r="133" spans="1:29" ht="15.75" customHeight="1">
      <c r="A133" s="37"/>
      <c r="B133" s="247">
        <v>124</v>
      </c>
      <c r="C133" s="305"/>
      <c r="D133" s="305"/>
      <c r="E133" s="305"/>
      <c r="F133" s="303">
        <f t="shared" si="35"/>
        <v>0</v>
      </c>
      <c r="G133" s="249">
        <f t="shared" si="36"/>
        <v>0</v>
      </c>
      <c r="H133" s="300">
        <f t="shared" si="31"/>
        <v>0</v>
      </c>
      <c r="I133" s="309">
        <f t="shared" si="37"/>
        <v>0</v>
      </c>
      <c r="J133" s="309">
        <f t="shared" si="38"/>
        <v>0</v>
      </c>
      <c r="K133" s="249">
        <f t="shared" si="39"/>
        <v>0</v>
      </c>
      <c r="L133" s="249">
        <f t="shared" si="40"/>
        <v>0</v>
      </c>
      <c r="M133" s="249">
        <f t="shared" si="41"/>
        <v>0</v>
      </c>
      <c r="N133" s="304">
        <f t="shared" si="42"/>
        <v>0</v>
      </c>
      <c r="O133" s="302">
        <f t="shared" si="43"/>
        <v>0</v>
      </c>
      <c r="P133" s="302">
        <f t="shared" si="44"/>
        <v>0</v>
      </c>
      <c r="Q133" s="302">
        <f t="shared" si="45"/>
        <v>0</v>
      </c>
      <c r="R133" s="302" t="e">
        <f t="shared" si="46"/>
        <v>#DIV/0!</v>
      </c>
      <c r="S133" s="249">
        <f t="shared" si="24"/>
        <v>0</v>
      </c>
      <c r="T133" s="249">
        <f t="shared" si="25"/>
        <v>0</v>
      </c>
      <c r="U133" s="249">
        <f t="shared" si="26"/>
        <v>0</v>
      </c>
      <c r="V133" s="249">
        <f t="shared" si="27"/>
        <v>0</v>
      </c>
      <c r="W133" s="285" t="str">
        <f t="shared" si="32"/>
        <v>N</v>
      </c>
      <c r="X133" s="286">
        <f t="shared" si="33"/>
        <v>0</v>
      </c>
      <c r="Y133" s="287" t="str">
        <f t="shared" si="34"/>
        <v>E</v>
      </c>
      <c r="Z133" s="288">
        <f t="shared" si="47"/>
        <v>0</v>
      </c>
      <c r="AA133" s="248">
        <f t="shared" si="28"/>
        <v>0</v>
      </c>
      <c r="AB133" s="248">
        <f t="shared" si="29"/>
        <v>0</v>
      </c>
      <c r="AC133" s="248">
        <f t="shared" si="30"/>
        <v>0</v>
      </c>
    </row>
    <row r="134" spans="1:29" ht="15.75" customHeight="1">
      <c r="A134" s="37"/>
      <c r="B134" s="247">
        <v>125</v>
      </c>
      <c r="C134" s="305"/>
      <c r="D134" s="305"/>
      <c r="E134" s="305"/>
      <c r="F134" s="303">
        <f t="shared" si="35"/>
        <v>0</v>
      </c>
      <c r="G134" s="249">
        <f t="shared" si="36"/>
        <v>0</v>
      </c>
      <c r="H134" s="300">
        <f t="shared" si="31"/>
        <v>0</v>
      </c>
      <c r="I134" s="309">
        <f t="shared" si="37"/>
        <v>0</v>
      </c>
      <c r="J134" s="309">
        <f t="shared" si="38"/>
        <v>0</v>
      </c>
      <c r="K134" s="249">
        <f t="shared" si="39"/>
        <v>0</v>
      </c>
      <c r="L134" s="249">
        <f t="shared" si="40"/>
        <v>0</v>
      </c>
      <c r="M134" s="249">
        <f t="shared" si="41"/>
        <v>0</v>
      </c>
      <c r="N134" s="304">
        <f t="shared" si="42"/>
        <v>0</v>
      </c>
      <c r="O134" s="302">
        <f t="shared" si="43"/>
        <v>0</v>
      </c>
      <c r="P134" s="302">
        <f t="shared" si="44"/>
        <v>0</v>
      </c>
      <c r="Q134" s="302">
        <f t="shared" si="45"/>
        <v>0</v>
      </c>
      <c r="R134" s="302" t="e">
        <f t="shared" si="46"/>
        <v>#DIV/0!</v>
      </c>
      <c r="S134" s="249">
        <f t="shared" si="24"/>
        <v>0</v>
      </c>
      <c r="T134" s="249">
        <f t="shared" si="25"/>
        <v>0</v>
      </c>
      <c r="U134" s="249">
        <f t="shared" si="26"/>
        <v>0</v>
      </c>
      <c r="V134" s="249">
        <f t="shared" si="27"/>
        <v>0</v>
      </c>
      <c r="W134" s="285" t="str">
        <f t="shared" si="32"/>
        <v>N</v>
      </c>
      <c r="X134" s="286">
        <f t="shared" si="33"/>
        <v>0</v>
      </c>
      <c r="Y134" s="287" t="str">
        <f t="shared" si="34"/>
        <v>E</v>
      </c>
      <c r="Z134" s="288">
        <f t="shared" si="47"/>
        <v>0</v>
      </c>
      <c r="AA134" s="248">
        <f t="shared" si="28"/>
        <v>0</v>
      </c>
      <c r="AB134" s="248">
        <f t="shared" si="29"/>
        <v>0</v>
      </c>
      <c r="AC134" s="248">
        <f t="shared" si="30"/>
        <v>0</v>
      </c>
    </row>
    <row r="135" spans="1:29" ht="15.75" customHeight="1">
      <c r="A135" s="37"/>
      <c r="B135" s="247">
        <v>126</v>
      </c>
      <c r="C135" s="305"/>
      <c r="D135" s="305"/>
      <c r="E135" s="305"/>
      <c r="F135" s="303">
        <f t="shared" si="35"/>
        <v>0</v>
      </c>
      <c r="G135" s="249">
        <f t="shared" si="36"/>
        <v>0</v>
      </c>
      <c r="H135" s="300">
        <f t="shared" si="31"/>
        <v>0</v>
      </c>
      <c r="I135" s="309">
        <f t="shared" si="37"/>
        <v>0</v>
      </c>
      <c r="J135" s="309">
        <f t="shared" si="38"/>
        <v>0</v>
      </c>
      <c r="K135" s="249">
        <f t="shared" si="39"/>
        <v>0</v>
      </c>
      <c r="L135" s="249">
        <f t="shared" si="40"/>
        <v>0</v>
      </c>
      <c r="M135" s="249">
        <f t="shared" si="41"/>
        <v>0</v>
      </c>
      <c r="N135" s="304">
        <f t="shared" si="42"/>
        <v>0</v>
      </c>
      <c r="O135" s="302">
        <f t="shared" si="43"/>
        <v>0</v>
      </c>
      <c r="P135" s="302">
        <f t="shared" si="44"/>
        <v>0</v>
      </c>
      <c r="Q135" s="302">
        <f t="shared" si="45"/>
        <v>0</v>
      </c>
      <c r="R135" s="302" t="e">
        <f t="shared" si="46"/>
        <v>#DIV/0!</v>
      </c>
      <c r="S135" s="249">
        <f t="shared" si="24"/>
        <v>0</v>
      </c>
      <c r="T135" s="249">
        <f t="shared" si="25"/>
        <v>0</v>
      </c>
      <c r="U135" s="249">
        <f t="shared" si="26"/>
        <v>0</v>
      </c>
      <c r="V135" s="249">
        <f t="shared" si="27"/>
        <v>0</v>
      </c>
      <c r="W135" s="285" t="str">
        <f t="shared" si="32"/>
        <v>N</v>
      </c>
      <c r="X135" s="286">
        <f t="shared" si="33"/>
        <v>0</v>
      </c>
      <c r="Y135" s="287" t="str">
        <f t="shared" si="34"/>
        <v>E</v>
      </c>
      <c r="Z135" s="288">
        <f t="shared" si="47"/>
        <v>0</v>
      </c>
      <c r="AA135" s="248">
        <f t="shared" si="28"/>
        <v>0</v>
      </c>
      <c r="AB135" s="248">
        <f t="shared" si="29"/>
        <v>0</v>
      </c>
      <c r="AC135" s="248">
        <f t="shared" si="30"/>
        <v>0</v>
      </c>
    </row>
    <row r="136" spans="1:29" ht="15.75" customHeight="1">
      <c r="A136" s="37"/>
      <c r="B136" s="247">
        <v>127</v>
      </c>
      <c r="C136" s="305"/>
      <c r="D136" s="305"/>
      <c r="E136" s="305"/>
      <c r="F136" s="303">
        <f t="shared" si="35"/>
        <v>0</v>
      </c>
      <c r="G136" s="249">
        <f t="shared" si="36"/>
        <v>0</v>
      </c>
      <c r="H136" s="300">
        <f t="shared" si="31"/>
        <v>0</v>
      </c>
      <c r="I136" s="309">
        <f t="shared" si="37"/>
        <v>0</v>
      </c>
      <c r="J136" s="309">
        <f t="shared" si="38"/>
        <v>0</v>
      </c>
      <c r="K136" s="249">
        <f t="shared" si="39"/>
        <v>0</v>
      </c>
      <c r="L136" s="249">
        <f t="shared" si="40"/>
        <v>0</v>
      </c>
      <c r="M136" s="249">
        <f t="shared" si="41"/>
        <v>0</v>
      </c>
      <c r="N136" s="304">
        <f t="shared" si="42"/>
        <v>0</v>
      </c>
      <c r="O136" s="302">
        <f t="shared" si="43"/>
        <v>0</v>
      </c>
      <c r="P136" s="302">
        <f t="shared" si="44"/>
        <v>0</v>
      </c>
      <c r="Q136" s="302">
        <f t="shared" si="45"/>
        <v>0</v>
      </c>
      <c r="R136" s="302" t="e">
        <f t="shared" si="46"/>
        <v>#DIV/0!</v>
      </c>
      <c r="S136" s="249">
        <f t="shared" si="24"/>
        <v>0</v>
      </c>
      <c r="T136" s="249">
        <f t="shared" si="25"/>
        <v>0</v>
      </c>
      <c r="U136" s="249">
        <f t="shared" si="26"/>
        <v>0</v>
      </c>
      <c r="V136" s="249">
        <f t="shared" si="27"/>
        <v>0</v>
      </c>
      <c r="W136" s="285" t="str">
        <f t="shared" si="32"/>
        <v>N</v>
      </c>
      <c r="X136" s="286">
        <f t="shared" si="33"/>
        <v>0</v>
      </c>
      <c r="Y136" s="287" t="str">
        <f t="shared" si="34"/>
        <v>E</v>
      </c>
      <c r="Z136" s="288">
        <f t="shared" si="47"/>
        <v>0</v>
      </c>
      <c r="AA136" s="248">
        <f t="shared" si="28"/>
        <v>0</v>
      </c>
      <c r="AB136" s="248">
        <f t="shared" si="29"/>
        <v>0</v>
      </c>
      <c r="AC136" s="248">
        <f t="shared" si="30"/>
        <v>0</v>
      </c>
    </row>
    <row r="137" spans="1:29" ht="15.75" customHeight="1">
      <c r="A137" s="37"/>
      <c r="B137" s="247">
        <v>128</v>
      </c>
      <c r="C137" s="305"/>
      <c r="D137" s="305"/>
      <c r="E137" s="305"/>
      <c r="F137" s="303">
        <f t="shared" si="35"/>
        <v>0</v>
      </c>
      <c r="G137" s="249">
        <f t="shared" si="36"/>
        <v>0</v>
      </c>
      <c r="H137" s="300">
        <f t="shared" si="31"/>
        <v>0</v>
      </c>
      <c r="I137" s="309">
        <f t="shared" si="37"/>
        <v>0</v>
      </c>
      <c r="J137" s="309">
        <f t="shared" si="38"/>
        <v>0</v>
      </c>
      <c r="K137" s="249">
        <f t="shared" si="39"/>
        <v>0</v>
      </c>
      <c r="L137" s="249">
        <f t="shared" si="40"/>
        <v>0</v>
      </c>
      <c r="M137" s="249">
        <f t="shared" si="41"/>
        <v>0</v>
      </c>
      <c r="N137" s="304">
        <f t="shared" si="42"/>
        <v>0</v>
      </c>
      <c r="O137" s="302">
        <f t="shared" si="43"/>
        <v>0</v>
      </c>
      <c r="P137" s="302">
        <f t="shared" si="44"/>
        <v>0</v>
      </c>
      <c r="Q137" s="302">
        <f t="shared" si="45"/>
        <v>0</v>
      </c>
      <c r="R137" s="302" t="e">
        <f t="shared" si="46"/>
        <v>#DIV/0!</v>
      </c>
      <c r="S137" s="249">
        <f t="shared" si="24"/>
        <v>0</v>
      </c>
      <c r="T137" s="249">
        <f t="shared" si="25"/>
        <v>0</v>
      </c>
      <c r="U137" s="249">
        <f t="shared" si="26"/>
        <v>0</v>
      </c>
      <c r="V137" s="249">
        <f t="shared" si="27"/>
        <v>0</v>
      </c>
      <c r="W137" s="285" t="str">
        <f t="shared" si="32"/>
        <v>N</v>
      </c>
      <c r="X137" s="286">
        <f t="shared" si="33"/>
        <v>0</v>
      </c>
      <c r="Y137" s="287" t="str">
        <f t="shared" si="34"/>
        <v>E</v>
      </c>
      <c r="Z137" s="288">
        <f t="shared" si="47"/>
        <v>0</v>
      </c>
      <c r="AA137" s="248">
        <f t="shared" si="28"/>
        <v>0</v>
      </c>
      <c r="AB137" s="248">
        <f t="shared" si="29"/>
        <v>0</v>
      </c>
      <c r="AC137" s="248">
        <f t="shared" si="30"/>
        <v>0</v>
      </c>
    </row>
    <row r="138" spans="1:29" ht="15.75" customHeight="1">
      <c r="A138" s="37"/>
      <c r="B138" s="247">
        <v>129</v>
      </c>
      <c r="C138" s="305"/>
      <c r="D138" s="305"/>
      <c r="E138" s="305"/>
      <c r="F138" s="303">
        <f t="shared" si="35"/>
        <v>0</v>
      </c>
      <c r="G138" s="249">
        <f t="shared" si="36"/>
        <v>0</v>
      </c>
      <c r="H138" s="300">
        <f t="shared" si="31"/>
        <v>0</v>
      </c>
      <c r="I138" s="309">
        <f t="shared" si="37"/>
        <v>0</v>
      </c>
      <c r="J138" s="309">
        <f t="shared" si="38"/>
        <v>0</v>
      </c>
      <c r="K138" s="249">
        <f t="shared" si="39"/>
        <v>0</v>
      </c>
      <c r="L138" s="249">
        <f t="shared" si="40"/>
        <v>0</v>
      </c>
      <c r="M138" s="249">
        <f t="shared" si="41"/>
        <v>0</v>
      </c>
      <c r="N138" s="304">
        <f t="shared" si="42"/>
        <v>0</v>
      </c>
      <c r="O138" s="302">
        <f t="shared" si="43"/>
        <v>0</v>
      </c>
      <c r="P138" s="302">
        <f t="shared" si="44"/>
        <v>0</v>
      </c>
      <c r="Q138" s="302">
        <f t="shared" si="45"/>
        <v>0</v>
      </c>
      <c r="R138" s="302" t="e">
        <f t="shared" si="46"/>
        <v>#DIV/0!</v>
      </c>
      <c r="S138" s="249">
        <f t="shared" ref="S138:S201" si="48">IF(OR(C138=0,$H$1=0),0,(100/(((($H$1-G138)/((SIN(($H$2)*PI()/180))-(SIN((D138)*PI()/180)))*2)*3.1417)/360)))</f>
        <v>0</v>
      </c>
      <c r="T138" s="249">
        <f t="shared" ref="T138:T201" si="49">IF(OR(C138=0,$H$3=0),0,(100/(((($H$3-G138)/((SIN(($H$4)*PI()/180))-(SIN((D138)*PI()/180)))*2)*3.1417)/360)))</f>
        <v>0</v>
      </c>
      <c r="U138" s="249">
        <f t="shared" ref="U138:U201" si="50">IF(OR(C138=0,$H$5=0),0,(100/(((($H$5-G138)/((SIN(($H$7)*PI()/180))-(SIN((D138)*PI()/180)))*2)*3.1417)/360)))</f>
        <v>0</v>
      </c>
      <c r="V138" s="249">
        <f t="shared" ref="V138:V201" si="51">IF(OR(C138=0,$K$1=0),0,(100/(((($K$1-G138)/((SIN(($K$2)*PI()/180))-(SIN((D138)*PI()/180)))*2)*3.1417)/360)))</f>
        <v>0</v>
      </c>
      <c r="W138" s="285" t="str">
        <f t="shared" si="32"/>
        <v>N</v>
      </c>
      <c r="X138" s="286">
        <f t="shared" si="33"/>
        <v>0</v>
      </c>
      <c r="Y138" s="287" t="str">
        <f t="shared" si="34"/>
        <v>E</v>
      </c>
      <c r="Z138" s="288">
        <f t="shared" si="47"/>
        <v>0</v>
      </c>
      <c r="AA138" s="248">
        <f t="shared" ref="AA138:AA201" si="52">IF(C138=0,0,IF(ATAN2(I138,J138)*180/PI()&lt;0,360+ATAN2(I138,J138)*180/PI(),ATAN2(I138,J138)*180/PI()))</f>
        <v>0</v>
      </c>
      <c r="AB138" s="248">
        <f t="shared" ref="AB138:AB201" si="53">IF(C138=0,0,AA138-$K$3)</f>
        <v>0</v>
      </c>
      <c r="AC138" s="248">
        <f t="shared" ref="AC138:AC201" si="54">SQRT((I138*I138)+(J138*J138))</f>
        <v>0</v>
      </c>
    </row>
    <row r="139" spans="1:29" ht="15.75" customHeight="1">
      <c r="A139" s="37"/>
      <c r="B139" s="247">
        <v>130</v>
      </c>
      <c r="C139" s="305"/>
      <c r="D139" s="305"/>
      <c r="E139" s="305"/>
      <c r="F139" s="303">
        <f t="shared" si="35"/>
        <v>0</v>
      </c>
      <c r="G139" s="249">
        <f t="shared" si="36"/>
        <v>0</v>
      </c>
      <c r="H139" s="300">
        <f t="shared" ref="H139:H202" si="55">ROUND(+IF(I139=0,0,COS((R139-$K$3)*PI()/180)*Q139),2)</f>
        <v>0</v>
      </c>
      <c r="I139" s="309">
        <f t="shared" si="37"/>
        <v>0</v>
      </c>
      <c r="J139" s="309">
        <f t="shared" si="38"/>
        <v>0</v>
      </c>
      <c r="K139" s="249">
        <f t="shared" si="39"/>
        <v>0</v>
      </c>
      <c r="L139" s="249">
        <f t="shared" si="40"/>
        <v>0</v>
      </c>
      <c r="M139" s="249">
        <f t="shared" si="41"/>
        <v>0</v>
      </c>
      <c r="N139" s="304">
        <f t="shared" si="42"/>
        <v>0</v>
      </c>
      <c r="O139" s="302">
        <f t="shared" si="43"/>
        <v>0</v>
      </c>
      <c r="P139" s="302">
        <f t="shared" si="44"/>
        <v>0</v>
      </c>
      <c r="Q139" s="302">
        <f t="shared" si="45"/>
        <v>0</v>
      </c>
      <c r="R139" s="302" t="e">
        <f t="shared" si="46"/>
        <v>#DIV/0!</v>
      </c>
      <c r="S139" s="249">
        <f t="shared" si="48"/>
        <v>0</v>
      </c>
      <c r="T139" s="249">
        <f t="shared" si="49"/>
        <v>0</v>
      </c>
      <c r="U139" s="249">
        <f t="shared" si="50"/>
        <v>0</v>
      </c>
      <c r="V139" s="249">
        <f t="shared" si="51"/>
        <v>0</v>
      </c>
      <c r="W139" s="285" t="str">
        <f t="shared" ref="W139:W202" si="56">IF(AND(E139&gt;=0,E139&lt;=90),"N",IF(AND(E139&gt;90,E139&lt;=180),"S",IF(AND(E139&gt;180,E139&lt;=270),"S",IF(AND(E139&gt;270,E139&lt;=359.99),"N",IF(E139&gt;360,"ERR",IF(E139=360,"N",IF(E139&lt;0,"ERR")))))))</f>
        <v>N</v>
      </c>
      <c r="X139" s="286">
        <f t="shared" ref="X139:X202" si="57">IF(AND(E139&gt;=0,E139&lt;=90),E139,IF(AND(E139&gt;90,E139&lt;=180),(180-E139),IF(AND(E139&gt;180,E139&lt;=270),(E139-180),IF(AND(E139&gt;270,E139&lt;=359.99),(360-E139),IF(E139&gt;360,"ERR",IF(E139=360,(E139-360),IF(E139&lt;0,"ERR")))))))</f>
        <v>0</v>
      </c>
      <c r="Y139" s="287" t="str">
        <f t="shared" ref="Y139:Y202" si="58">IF(AND(E139&gt;=0,E139&lt;=90),"E",IF(AND(E139&gt;90,E139&lt;=180),"E",IF(AND(E139&gt;180,E139&lt;=270),"W",IF(AND(E139&gt;270,E139&lt;=359.99),"W",IF(E139&gt;360,"ERR",IF(E139=360,"E",IF(E139&lt;0,"ERR")))))))</f>
        <v>E</v>
      </c>
      <c r="Z139" s="288">
        <f t="shared" si="47"/>
        <v>0</v>
      </c>
      <c r="AA139" s="248">
        <f t="shared" si="52"/>
        <v>0</v>
      </c>
      <c r="AB139" s="248">
        <f t="shared" si="53"/>
        <v>0</v>
      </c>
      <c r="AC139" s="248">
        <f t="shared" si="54"/>
        <v>0</v>
      </c>
    </row>
    <row r="140" spans="1:29" ht="15.75" customHeight="1">
      <c r="A140" s="37"/>
      <c r="B140" s="247">
        <v>131</v>
      </c>
      <c r="C140" s="305"/>
      <c r="D140" s="305"/>
      <c r="E140" s="305"/>
      <c r="F140" s="303">
        <f t="shared" ref="F140:F203" si="59">C140-C139</f>
        <v>0</v>
      </c>
      <c r="G140" s="249">
        <f t="shared" ref="G140:G203" si="60">ROUND(IF(F140&lt;=0,0,(F140/2)*(COS(D140*PI()/180)+COS(D139*PI()/180))*O140+G139),2)</f>
        <v>0</v>
      </c>
      <c r="H140" s="300">
        <f t="shared" si="55"/>
        <v>0</v>
      </c>
      <c r="I140" s="309">
        <f t="shared" ref="I140:I203" si="61">ROUND(IF(G140&lt;=0,0,(F140/2)*((SIN(D140*PI()/180)*COS(E140*PI()/180))+(SIN(D139*PI()/180)*COS(E139*PI()/180)))*O140+I139),2)</f>
        <v>0</v>
      </c>
      <c r="J140" s="309">
        <f t="shared" ref="J140:J203" si="62">ROUND(+IF(G140&lt;=0,0,((F140/2)*((SIN(D140*PI()/180)*SIN(E140*PI()/180))+(SIN(D139*PI()/180)*SIN(E139*PI()/180))*O140)+J139)),2)</f>
        <v>0</v>
      </c>
      <c r="K140" s="249">
        <f t="shared" ref="K140:K203" si="63">+IF(C140&lt;=0,0,(N140/F140)*100)</f>
        <v>0</v>
      </c>
      <c r="L140" s="249">
        <f t="shared" ref="L140:L203" si="64">IF(D140=0,0,((D140-D139)/F140)*100)</f>
        <v>0</v>
      </c>
      <c r="M140" s="249">
        <f t="shared" ref="M140:M203" si="65">IF(E140=0,0,((E140-E139)/F140)*100)</f>
        <v>0</v>
      </c>
      <c r="N140" s="304">
        <f t="shared" ref="N140:N203" si="66">ACOS(COS((D140-D139)*PI()/180)-(SIN(D140*PI()/180))*(SIN(D139*PI()/180))*(1-COS((E140-E139)*PI()/180)))*(180/PI())</f>
        <v>0</v>
      </c>
      <c r="O140" s="302">
        <f t="shared" ref="O140:O203" si="67">+IF(F140&lt;=0,0,IF(N140&lt;10^-9,1,P140))</f>
        <v>0</v>
      </c>
      <c r="P140" s="302">
        <f t="shared" ref="P140:P203" si="68">IF(F140&lt;=0,0,(2/N140)*(180/PI())*TAN((N140/2)*(PI()/180)))</f>
        <v>0</v>
      </c>
      <c r="Q140" s="302">
        <f t="shared" ref="Q140:Q203" si="69">+SQRT(I140^2+J140^2)</f>
        <v>0</v>
      </c>
      <c r="R140" s="302" t="e">
        <f t="shared" ref="R140:R203" si="70">ATAN2(I140,J140)*180/PI()</f>
        <v>#DIV/0!</v>
      </c>
      <c r="S140" s="249">
        <f t="shared" si="48"/>
        <v>0</v>
      </c>
      <c r="T140" s="249">
        <f t="shared" si="49"/>
        <v>0</v>
      </c>
      <c r="U140" s="249">
        <f t="shared" si="50"/>
        <v>0</v>
      </c>
      <c r="V140" s="249">
        <f t="shared" si="51"/>
        <v>0</v>
      </c>
      <c r="W140" s="285" t="str">
        <f t="shared" si="56"/>
        <v>N</v>
      </c>
      <c r="X140" s="286">
        <f t="shared" si="57"/>
        <v>0</v>
      </c>
      <c r="Y140" s="287" t="str">
        <f t="shared" si="58"/>
        <v>E</v>
      </c>
      <c r="Z140" s="288">
        <f t="shared" ref="Z140:Z203" si="71">IF(C140=0,0,Z139)</f>
        <v>0</v>
      </c>
      <c r="AA140" s="248">
        <f t="shared" si="52"/>
        <v>0</v>
      </c>
      <c r="AB140" s="248">
        <f t="shared" si="53"/>
        <v>0</v>
      </c>
      <c r="AC140" s="248">
        <f t="shared" si="54"/>
        <v>0</v>
      </c>
    </row>
    <row r="141" spans="1:29" ht="15.75" customHeight="1">
      <c r="A141" s="37"/>
      <c r="B141" s="247">
        <v>132</v>
      </c>
      <c r="C141" s="305"/>
      <c r="D141" s="305"/>
      <c r="E141" s="305"/>
      <c r="F141" s="303">
        <f t="shared" si="59"/>
        <v>0</v>
      </c>
      <c r="G141" s="249">
        <f t="shared" si="60"/>
        <v>0</v>
      </c>
      <c r="H141" s="300">
        <f t="shared" si="55"/>
        <v>0</v>
      </c>
      <c r="I141" s="309">
        <f t="shared" si="61"/>
        <v>0</v>
      </c>
      <c r="J141" s="309">
        <f t="shared" si="62"/>
        <v>0</v>
      </c>
      <c r="K141" s="249">
        <f t="shared" si="63"/>
        <v>0</v>
      </c>
      <c r="L141" s="249">
        <f t="shared" si="64"/>
        <v>0</v>
      </c>
      <c r="M141" s="249">
        <f t="shared" si="65"/>
        <v>0</v>
      </c>
      <c r="N141" s="304">
        <f t="shared" si="66"/>
        <v>0</v>
      </c>
      <c r="O141" s="302">
        <f t="shared" si="67"/>
        <v>0</v>
      </c>
      <c r="P141" s="302">
        <f t="shared" si="68"/>
        <v>0</v>
      </c>
      <c r="Q141" s="302">
        <f t="shared" si="69"/>
        <v>0</v>
      </c>
      <c r="R141" s="302" t="e">
        <f t="shared" si="70"/>
        <v>#DIV/0!</v>
      </c>
      <c r="S141" s="249">
        <f t="shared" si="48"/>
        <v>0</v>
      </c>
      <c r="T141" s="249">
        <f t="shared" si="49"/>
        <v>0</v>
      </c>
      <c r="U141" s="249">
        <f t="shared" si="50"/>
        <v>0</v>
      </c>
      <c r="V141" s="249">
        <f t="shared" si="51"/>
        <v>0</v>
      </c>
      <c r="W141" s="285" t="str">
        <f t="shared" si="56"/>
        <v>N</v>
      </c>
      <c r="X141" s="286">
        <f t="shared" si="57"/>
        <v>0</v>
      </c>
      <c r="Y141" s="287" t="str">
        <f t="shared" si="58"/>
        <v>E</v>
      </c>
      <c r="Z141" s="288">
        <f t="shared" si="71"/>
        <v>0</v>
      </c>
      <c r="AA141" s="248">
        <f t="shared" si="52"/>
        <v>0</v>
      </c>
      <c r="AB141" s="248">
        <f t="shared" si="53"/>
        <v>0</v>
      </c>
      <c r="AC141" s="248">
        <f t="shared" si="54"/>
        <v>0</v>
      </c>
    </row>
    <row r="142" spans="1:29" ht="15.75" customHeight="1">
      <c r="A142" s="37"/>
      <c r="B142" s="247">
        <v>133</v>
      </c>
      <c r="C142" s="305"/>
      <c r="D142" s="305"/>
      <c r="E142" s="305"/>
      <c r="F142" s="303">
        <f t="shared" si="59"/>
        <v>0</v>
      </c>
      <c r="G142" s="249">
        <f t="shared" si="60"/>
        <v>0</v>
      </c>
      <c r="H142" s="300">
        <f t="shared" si="55"/>
        <v>0</v>
      </c>
      <c r="I142" s="309">
        <f t="shared" si="61"/>
        <v>0</v>
      </c>
      <c r="J142" s="309">
        <f t="shared" si="62"/>
        <v>0</v>
      </c>
      <c r="K142" s="249">
        <f t="shared" si="63"/>
        <v>0</v>
      </c>
      <c r="L142" s="249">
        <f t="shared" si="64"/>
        <v>0</v>
      </c>
      <c r="M142" s="249">
        <f t="shared" si="65"/>
        <v>0</v>
      </c>
      <c r="N142" s="304">
        <f t="shared" si="66"/>
        <v>0</v>
      </c>
      <c r="O142" s="302">
        <f t="shared" si="67"/>
        <v>0</v>
      </c>
      <c r="P142" s="302">
        <f t="shared" si="68"/>
        <v>0</v>
      </c>
      <c r="Q142" s="302">
        <f t="shared" si="69"/>
        <v>0</v>
      </c>
      <c r="R142" s="302" t="e">
        <f t="shared" si="70"/>
        <v>#DIV/0!</v>
      </c>
      <c r="S142" s="249">
        <f t="shared" si="48"/>
        <v>0</v>
      </c>
      <c r="T142" s="249">
        <f t="shared" si="49"/>
        <v>0</v>
      </c>
      <c r="U142" s="249">
        <f t="shared" si="50"/>
        <v>0</v>
      </c>
      <c r="V142" s="249">
        <f t="shared" si="51"/>
        <v>0</v>
      </c>
      <c r="W142" s="285" t="str">
        <f t="shared" si="56"/>
        <v>N</v>
      </c>
      <c r="X142" s="286">
        <f t="shared" si="57"/>
        <v>0</v>
      </c>
      <c r="Y142" s="287" t="str">
        <f t="shared" si="58"/>
        <v>E</v>
      </c>
      <c r="Z142" s="288">
        <f t="shared" si="71"/>
        <v>0</v>
      </c>
      <c r="AA142" s="248">
        <f t="shared" si="52"/>
        <v>0</v>
      </c>
      <c r="AB142" s="248">
        <f t="shared" si="53"/>
        <v>0</v>
      </c>
      <c r="AC142" s="248">
        <f t="shared" si="54"/>
        <v>0</v>
      </c>
    </row>
    <row r="143" spans="1:29" ht="15.75" customHeight="1">
      <c r="A143" s="37"/>
      <c r="B143" s="247">
        <v>134</v>
      </c>
      <c r="C143" s="305"/>
      <c r="D143" s="305"/>
      <c r="E143" s="305"/>
      <c r="F143" s="303">
        <f t="shared" si="59"/>
        <v>0</v>
      </c>
      <c r="G143" s="249">
        <f t="shared" si="60"/>
        <v>0</v>
      </c>
      <c r="H143" s="300">
        <f t="shared" si="55"/>
        <v>0</v>
      </c>
      <c r="I143" s="309">
        <f t="shared" si="61"/>
        <v>0</v>
      </c>
      <c r="J143" s="309">
        <f t="shared" si="62"/>
        <v>0</v>
      </c>
      <c r="K143" s="249">
        <f t="shared" si="63"/>
        <v>0</v>
      </c>
      <c r="L143" s="249">
        <f t="shared" si="64"/>
        <v>0</v>
      </c>
      <c r="M143" s="249">
        <f t="shared" si="65"/>
        <v>0</v>
      </c>
      <c r="N143" s="304">
        <f t="shared" si="66"/>
        <v>0</v>
      </c>
      <c r="O143" s="302">
        <f t="shared" si="67"/>
        <v>0</v>
      </c>
      <c r="P143" s="302">
        <f t="shared" si="68"/>
        <v>0</v>
      </c>
      <c r="Q143" s="302">
        <f t="shared" si="69"/>
        <v>0</v>
      </c>
      <c r="R143" s="302" t="e">
        <f t="shared" si="70"/>
        <v>#DIV/0!</v>
      </c>
      <c r="S143" s="249">
        <f t="shared" si="48"/>
        <v>0</v>
      </c>
      <c r="T143" s="249">
        <f t="shared" si="49"/>
        <v>0</v>
      </c>
      <c r="U143" s="249">
        <f t="shared" si="50"/>
        <v>0</v>
      </c>
      <c r="V143" s="249">
        <f t="shared" si="51"/>
        <v>0</v>
      </c>
      <c r="W143" s="285" t="str">
        <f t="shared" si="56"/>
        <v>N</v>
      </c>
      <c r="X143" s="286">
        <f t="shared" si="57"/>
        <v>0</v>
      </c>
      <c r="Y143" s="287" t="str">
        <f t="shared" si="58"/>
        <v>E</v>
      </c>
      <c r="Z143" s="288">
        <f t="shared" si="71"/>
        <v>0</v>
      </c>
      <c r="AA143" s="248">
        <f t="shared" si="52"/>
        <v>0</v>
      </c>
      <c r="AB143" s="248">
        <f t="shared" si="53"/>
        <v>0</v>
      </c>
      <c r="AC143" s="248">
        <f t="shared" si="54"/>
        <v>0</v>
      </c>
    </row>
    <row r="144" spans="1:29" ht="15.75" customHeight="1">
      <c r="A144" s="37"/>
      <c r="B144" s="247">
        <v>135</v>
      </c>
      <c r="C144" s="305"/>
      <c r="D144" s="305"/>
      <c r="E144" s="305"/>
      <c r="F144" s="303">
        <f t="shared" si="59"/>
        <v>0</v>
      </c>
      <c r="G144" s="249">
        <f t="shared" si="60"/>
        <v>0</v>
      </c>
      <c r="H144" s="300">
        <f t="shared" si="55"/>
        <v>0</v>
      </c>
      <c r="I144" s="309">
        <f t="shared" si="61"/>
        <v>0</v>
      </c>
      <c r="J144" s="309">
        <f t="shared" si="62"/>
        <v>0</v>
      </c>
      <c r="K144" s="249">
        <f t="shared" si="63"/>
        <v>0</v>
      </c>
      <c r="L144" s="249">
        <f t="shared" si="64"/>
        <v>0</v>
      </c>
      <c r="M144" s="249">
        <f t="shared" si="65"/>
        <v>0</v>
      </c>
      <c r="N144" s="304">
        <f t="shared" si="66"/>
        <v>0</v>
      </c>
      <c r="O144" s="302">
        <f t="shared" si="67"/>
        <v>0</v>
      </c>
      <c r="P144" s="302">
        <f t="shared" si="68"/>
        <v>0</v>
      </c>
      <c r="Q144" s="302">
        <f t="shared" si="69"/>
        <v>0</v>
      </c>
      <c r="R144" s="302" t="e">
        <f t="shared" si="70"/>
        <v>#DIV/0!</v>
      </c>
      <c r="S144" s="249">
        <f t="shared" si="48"/>
        <v>0</v>
      </c>
      <c r="T144" s="249">
        <f t="shared" si="49"/>
        <v>0</v>
      </c>
      <c r="U144" s="249">
        <f t="shared" si="50"/>
        <v>0</v>
      </c>
      <c r="V144" s="249">
        <f t="shared" si="51"/>
        <v>0</v>
      </c>
      <c r="W144" s="285" t="str">
        <f t="shared" si="56"/>
        <v>N</v>
      </c>
      <c r="X144" s="286">
        <f t="shared" si="57"/>
        <v>0</v>
      </c>
      <c r="Y144" s="287" t="str">
        <f t="shared" si="58"/>
        <v>E</v>
      </c>
      <c r="Z144" s="288">
        <f t="shared" si="71"/>
        <v>0</v>
      </c>
      <c r="AA144" s="248">
        <f t="shared" si="52"/>
        <v>0</v>
      </c>
      <c r="AB144" s="248">
        <f t="shared" si="53"/>
        <v>0</v>
      </c>
      <c r="AC144" s="248">
        <f t="shared" si="54"/>
        <v>0</v>
      </c>
    </row>
    <row r="145" spans="1:29" ht="15.75" customHeight="1">
      <c r="A145" s="37"/>
      <c r="B145" s="247">
        <v>136</v>
      </c>
      <c r="C145" s="305"/>
      <c r="D145" s="305"/>
      <c r="E145" s="305"/>
      <c r="F145" s="303">
        <f t="shared" si="59"/>
        <v>0</v>
      </c>
      <c r="G145" s="249">
        <f t="shared" si="60"/>
        <v>0</v>
      </c>
      <c r="H145" s="300">
        <f t="shared" si="55"/>
        <v>0</v>
      </c>
      <c r="I145" s="309">
        <f t="shared" si="61"/>
        <v>0</v>
      </c>
      <c r="J145" s="309">
        <f t="shared" si="62"/>
        <v>0</v>
      </c>
      <c r="K145" s="249">
        <f t="shared" si="63"/>
        <v>0</v>
      </c>
      <c r="L145" s="249">
        <f t="shared" si="64"/>
        <v>0</v>
      </c>
      <c r="M145" s="249">
        <f t="shared" si="65"/>
        <v>0</v>
      </c>
      <c r="N145" s="304">
        <f t="shared" si="66"/>
        <v>0</v>
      </c>
      <c r="O145" s="302">
        <f t="shared" si="67"/>
        <v>0</v>
      </c>
      <c r="P145" s="302">
        <f t="shared" si="68"/>
        <v>0</v>
      </c>
      <c r="Q145" s="302">
        <f t="shared" si="69"/>
        <v>0</v>
      </c>
      <c r="R145" s="302" t="e">
        <f t="shared" si="70"/>
        <v>#DIV/0!</v>
      </c>
      <c r="S145" s="249">
        <f t="shared" si="48"/>
        <v>0</v>
      </c>
      <c r="T145" s="249">
        <f t="shared" si="49"/>
        <v>0</v>
      </c>
      <c r="U145" s="249">
        <f t="shared" si="50"/>
        <v>0</v>
      </c>
      <c r="V145" s="249">
        <f t="shared" si="51"/>
        <v>0</v>
      </c>
      <c r="W145" s="285" t="str">
        <f t="shared" si="56"/>
        <v>N</v>
      </c>
      <c r="X145" s="286">
        <f t="shared" si="57"/>
        <v>0</v>
      </c>
      <c r="Y145" s="287" t="str">
        <f t="shared" si="58"/>
        <v>E</v>
      </c>
      <c r="Z145" s="288">
        <f t="shared" si="71"/>
        <v>0</v>
      </c>
      <c r="AA145" s="248">
        <f t="shared" si="52"/>
        <v>0</v>
      </c>
      <c r="AB145" s="248">
        <f t="shared" si="53"/>
        <v>0</v>
      </c>
      <c r="AC145" s="248">
        <f t="shared" si="54"/>
        <v>0</v>
      </c>
    </row>
    <row r="146" spans="1:29" ht="15.75" customHeight="1">
      <c r="A146" s="37"/>
      <c r="B146" s="247">
        <v>137</v>
      </c>
      <c r="C146" s="305"/>
      <c r="D146" s="305"/>
      <c r="E146" s="305"/>
      <c r="F146" s="303">
        <f t="shared" si="59"/>
        <v>0</v>
      </c>
      <c r="G146" s="249">
        <f t="shared" si="60"/>
        <v>0</v>
      </c>
      <c r="H146" s="300">
        <f t="shared" si="55"/>
        <v>0</v>
      </c>
      <c r="I146" s="309">
        <f t="shared" si="61"/>
        <v>0</v>
      </c>
      <c r="J146" s="309">
        <f t="shared" si="62"/>
        <v>0</v>
      </c>
      <c r="K146" s="249">
        <f t="shared" si="63"/>
        <v>0</v>
      </c>
      <c r="L146" s="249">
        <f t="shared" si="64"/>
        <v>0</v>
      </c>
      <c r="M146" s="249">
        <f t="shared" si="65"/>
        <v>0</v>
      </c>
      <c r="N146" s="304">
        <f t="shared" si="66"/>
        <v>0</v>
      </c>
      <c r="O146" s="302">
        <f t="shared" si="67"/>
        <v>0</v>
      </c>
      <c r="P146" s="302">
        <f t="shared" si="68"/>
        <v>0</v>
      </c>
      <c r="Q146" s="302">
        <f t="shared" si="69"/>
        <v>0</v>
      </c>
      <c r="R146" s="302" t="e">
        <f t="shared" si="70"/>
        <v>#DIV/0!</v>
      </c>
      <c r="S146" s="249">
        <f t="shared" si="48"/>
        <v>0</v>
      </c>
      <c r="T146" s="249">
        <f t="shared" si="49"/>
        <v>0</v>
      </c>
      <c r="U146" s="249">
        <f t="shared" si="50"/>
        <v>0</v>
      </c>
      <c r="V146" s="249">
        <f t="shared" si="51"/>
        <v>0</v>
      </c>
      <c r="W146" s="285" t="str">
        <f t="shared" si="56"/>
        <v>N</v>
      </c>
      <c r="X146" s="286">
        <f t="shared" si="57"/>
        <v>0</v>
      </c>
      <c r="Y146" s="287" t="str">
        <f t="shared" si="58"/>
        <v>E</v>
      </c>
      <c r="Z146" s="288">
        <f t="shared" si="71"/>
        <v>0</v>
      </c>
      <c r="AA146" s="248">
        <f t="shared" si="52"/>
        <v>0</v>
      </c>
      <c r="AB146" s="248">
        <f t="shared" si="53"/>
        <v>0</v>
      </c>
      <c r="AC146" s="248">
        <f t="shared" si="54"/>
        <v>0</v>
      </c>
    </row>
    <row r="147" spans="1:29" ht="15.75" customHeight="1">
      <c r="A147" s="37"/>
      <c r="B147" s="247">
        <v>138</v>
      </c>
      <c r="C147" s="305"/>
      <c r="D147" s="305"/>
      <c r="E147" s="305"/>
      <c r="F147" s="303">
        <f t="shared" si="59"/>
        <v>0</v>
      </c>
      <c r="G147" s="249">
        <f t="shared" si="60"/>
        <v>0</v>
      </c>
      <c r="H147" s="300">
        <f t="shared" si="55"/>
        <v>0</v>
      </c>
      <c r="I147" s="309">
        <f t="shared" si="61"/>
        <v>0</v>
      </c>
      <c r="J147" s="309">
        <f t="shared" si="62"/>
        <v>0</v>
      </c>
      <c r="K147" s="249">
        <f t="shared" si="63"/>
        <v>0</v>
      </c>
      <c r="L147" s="249">
        <f t="shared" si="64"/>
        <v>0</v>
      </c>
      <c r="M147" s="249">
        <f t="shared" si="65"/>
        <v>0</v>
      </c>
      <c r="N147" s="304">
        <f t="shared" si="66"/>
        <v>0</v>
      </c>
      <c r="O147" s="302">
        <f t="shared" si="67"/>
        <v>0</v>
      </c>
      <c r="P147" s="302">
        <f t="shared" si="68"/>
        <v>0</v>
      </c>
      <c r="Q147" s="302">
        <f t="shared" si="69"/>
        <v>0</v>
      </c>
      <c r="R147" s="302" t="e">
        <f t="shared" si="70"/>
        <v>#DIV/0!</v>
      </c>
      <c r="S147" s="249">
        <f t="shared" si="48"/>
        <v>0</v>
      </c>
      <c r="T147" s="249">
        <f t="shared" si="49"/>
        <v>0</v>
      </c>
      <c r="U147" s="249">
        <f t="shared" si="50"/>
        <v>0</v>
      </c>
      <c r="V147" s="249">
        <f t="shared" si="51"/>
        <v>0</v>
      </c>
      <c r="W147" s="285" t="str">
        <f t="shared" si="56"/>
        <v>N</v>
      </c>
      <c r="X147" s="286">
        <f t="shared" si="57"/>
        <v>0</v>
      </c>
      <c r="Y147" s="287" t="str">
        <f t="shared" si="58"/>
        <v>E</v>
      </c>
      <c r="Z147" s="288">
        <f t="shared" si="71"/>
        <v>0</v>
      </c>
      <c r="AA147" s="248">
        <f t="shared" si="52"/>
        <v>0</v>
      </c>
      <c r="AB147" s="248">
        <f t="shared" si="53"/>
        <v>0</v>
      </c>
      <c r="AC147" s="248">
        <f t="shared" si="54"/>
        <v>0</v>
      </c>
    </row>
    <row r="148" spans="1:29" ht="15.75" customHeight="1">
      <c r="A148" s="37"/>
      <c r="B148" s="247">
        <v>139</v>
      </c>
      <c r="C148" s="305"/>
      <c r="D148" s="305"/>
      <c r="E148" s="305"/>
      <c r="F148" s="303">
        <f t="shared" si="59"/>
        <v>0</v>
      </c>
      <c r="G148" s="249">
        <f t="shared" si="60"/>
        <v>0</v>
      </c>
      <c r="H148" s="300">
        <f t="shared" si="55"/>
        <v>0</v>
      </c>
      <c r="I148" s="309">
        <f t="shared" si="61"/>
        <v>0</v>
      </c>
      <c r="J148" s="309">
        <f t="shared" si="62"/>
        <v>0</v>
      </c>
      <c r="K148" s="249">
        <f t="shared" si="63"/>
        <v>0</v>
      </c>
      <c r="L148" s="249">
        <f t="shared" si="64"/>
        <v>0</v>
      </c>
      <c r="M148" s="249">
        <f t="shared" si="65"/>
        <v>0</v>
      </c>
      <c r="N148" s="304">
        <f t="shared" si="66"/>
        <v>0</v>
      </c>
      <c r="O148" s="302">
        <f t="shared" si="67"/>
        <v>0</v>
      </c>
      <c r="P148" s="302">
        <f t="shared" si="68"/>
        <v>0</v>
      </c>
      <c r="Q148" s="302">
        <f t="shared" si="69"/>
        <v>0</v>
      </c>
      <c r="R148" s="302" t="e">
        <f t="shared" si="70"/>
        <v>#DIV/0!</v>
      </c>
      <c r="S148" s="249">
        <f t="shared" si="48"/>
        <v>0</v>
      </c>
      <c r="T148" s="249">
        <f t="shared" si="49"/>
        <v>0</v>
      </c>
      <c r="U148" s="249">
        <f t="shared" si="50"/>
        <v>0</v>
      </c>
      <c r="V148" s="249">
        <f t="shared" si="51"/>
        <v>0</v>
      </c>
      <c r="W148" s="285" t="str">
        <f t="shared" si="56"/>
        <v>N</v>
      </c>
      <c r="X148" s="286">
        <f t="shared" si="57"/>
        <v>0</v>
      </c>
      <c r="Y148" s="287" t="str">
        <f t="shared" si="58"/>
        <v>E</v>
      </c>
      <c r="Z148" s="288">
        <f t="shared" si="71"/>
        <v>0</v>
      </c>
      <c r="AA148" s="248">
        <f t="shared" si="52"/>
        <v>0</v>
      </c>
      <c r="AB148" s="248">
        <f t="shared" si="53"/>
        <v>0</v>
      </c>
      <c r="AC148" s="248">
        <f t="shared" si="54"/>
        <v>0</v>
      </c>
    </row>
    <row r="149" spans="1:29" ht="15.75" customHeight="1">
      <c r="A149" s="37"/>
      <c r="B149" s="247">
        <v>140</v>
      </c>
      <c r="C149" s="305"/>
      <c r="D149" s="305"/>
      <c r="E149" s="305"/>
      <c r="F149" s="303">
        <f t="shared" si="59"/>
        <v>0</v>
      </c>
      <c r="G149" s="249">
        <f t="shared" si="60"/>
        <v>0</v>
      </c>
      <c r="H149" s="300">
        <f t="shared" si="55"/>
        <v>0</v>
      </c>
      <c r="I149" s="309">
        <f t="shared" si="61"/>
        <v>0</v>
      </c>
      <c r="J149" s="309">
        <f t="shared" si="62"/>
        <v>0</v>
      </c>
      <c r="K149" s="249">
        <f t="shared" si="63"/>
        <v>0</v>
      </c>
      <c r="L149" s="249">
        <f t="shared" si="64"/>
        <v>0</v>
      </c>
      <c r="M149" s="249">
        <f t="shared" si="65"/>
        <v>0</v>
      </c>
      <c r="N149" s="304">
        <f t="shared" si="66"/>
        <v>0</v>
      </c>
      <c r="O149" s="302">
        <f t="shared" si="67"/>
        <v>0</v>
      </c>
      <c r="P149" s="302">
        <f t="shared" si="68"/>
        <v>0</v>
      </c>
      <c r="Q149" s="302">
        <f t="shared" si="69"/>
        <v>0</v>
      </c>
      <c r="R149" s="302" t="e">
        <f t="shared" si="70"/>
        <v>#DIV/0!</v>
      </c>
      <c r="S149" s="249">
        <f t="shared" si="48"/>
        <v>0</v>
      </c>
      <c r="T149" s="249">
        <f t="shared" si="49"/>
        <v>0</v>
      </c>
      <c r="U149" s="249">
        <f t="shared" si="50"/>
        <v>0</v>
      </c>
      <c r="V149" s="249">
        <f t="shared" si="51"/>
        <v>0</v>
      </c>
      <c r="W149" s="285" t="str">
        <f t="shared" si="56"/>
        <v>N</v>
      </c>
      <c r="X149" s="286">
        <f t="shared" si="57"/>
        <v>0</v>
      </c>
      <c r="Y149" s="287" t="str">
        <f t="shared" si="58"/>
        <v>E</v>
      </c>
      <c r="Z149" s="288">
        <f t="shared" si="71"/>
        <v>0</v>
      </c>
      <c r="AA149" s="248">
        <f t="shared" si="52"/>
        <v>0</v>
      </c>
      <c r="AB149" s="248">
        <f t="shared" si="53"/>
        <v>0</v>
      </c>
      <c r="AC149" s="248">
        <f t="shared" si="54"/>
        <v>0</v>
      </c>
    </row>
    <row r="150" spans="1:29" ht="15.75" customHeight="1">
      <c r="A150" s="37"/>
      <c r="B150" s="247">
        <v>141</v>
      </c>
      <c r="C150" s="305"/>
      <c r="D150" s="305"/>
      <c r="E150" s="305"/>
      <c r="F150" s="303">
        <f t="shared" si="59"/>
        <v>0</v>
      </c>
      <c r="G150" s="249">
        <f t="shared" si="60"/>
        <v>0</v>
      </c>
      <c r="H150" s="300">
        <f t="shared" si="55"/>
        <v>0</v>
      </c>
      <c r="I150" s="309">
        <f t="shared" si="61"/>
        <v>0</v>
      </c>
      <c r="J150" s="309">
        <f t="shared" si="62"/>
        <v>0</v>
      </c>
      <c r="K150" s="249">
        <f t="shared" si="63"/>
        <v>0</v>
      </c>
      <c r="L150" s="249">
        <f t="shared" si="64"/>
        <v>0</v>
      </c>
      <c r="M150" s="249">
        <f t="shared" si="65"/>
        <v>0</v>
      </c>
      <c r="N150" s="304">
        <f t="shared" si="66"/>
        <v>0</v>
      </c>
      <c r="O150" s="302">
        <f t="shared" si="67"/>
        <v>0</v>
      </c>
      <c r="P150" s="302">
        <f t="shared" si="68"/>
        <v>0</v>
      </c>
      <c r="Q150" s="302">
        <f t="shared" si="69"/>
        <v>0</v>
      </c>
      <c r="R150" s="302" t="e">
        <f t="shared" si="70"/>
        <v>#DIV/0!</v>
      </c>
      <c r="S150" s="249">
        <f t="shared" si="48"/>
        <v>0</v>
      </c>
      <c r="T150" s="249">
        <f t="shared" si="49"/>
        <v>0</v>
      </c>
      <c r="U150" s="249">
        <f t="shared" si="50"/>
        <v>0</v>
      </c>
      <c r="V150" s="249">
        <f t="shared" si="51"/>
        <v>0</v>
      </c>
      <c r="W150" s="285" t="str">
        <f t="shared" si="56"/>
        <v>N</v>
      </c>
      <c r="X150" s="286">
        <f t="shared" si="57"/>
        <v>0</v>
      </c>
      <c r="Y150" s="287" t="str">
        <f t="shared" si="58"/>
        <v>E</v>
      </c>
      <c r="Z150" s="288">
        <f t="shared" si="71"/>
        <v>0</v>
      </c>
      <c r="AA150" s="248">
        <f t="shared" si="52"/>
        <v>0</v>
      </c>
      <c r="AB150" s="248">
        <f t="shared" si="53"/>
        <v>0</v>
      </c>
      <c r="AC150" s="248">
        <f t="shared" si="54"/>
        <v>0</v>
      </c>
    </row>
    <row r="151" spans="1:29" ht="15.75" customHeight="1">
      <c r="A151" s="37"/>
      <c r="B151" s="247">
        <v>142</v>
      </c>
      <c r="C151" s="305"/>
      <c r="D151" s="305"/>
      <c r="E151" s="305"/>
      <c r="F151" s="303">
        <f t="shared" si="59"/>
        <v>0</v>
      </c>
      <c r="G151" s="249">
        <f t="shared" si="60"/>
        <v>0</v>
      </c>
      <c r="H151" s="300">
        <f t="shared" si="55"/>
        <v>0</v>
      </c>
      <c r="I151" s="309">
        <f t="shared" si="61"/>
        <v>0</v>
      </c>
      <c r="J151" s="309">
        <f t="shared" si="62"/>
        <v>0</v>
      </c>
      <c r="K151" s="249">
        <f t="shared" si="63"/>
        <v>0</v>
      </c>
      <c r="L151" s="249">
        <f t="shared" si="64"/>
        <v>0</v>
      </c>
      <c r="M151" s="249">
        <f t="shared" si="65"/>
        <v>0</v>
      </c>
      <c r="N151" s="304">
        <f t="shared" si="66"/>
        <v>0</v>
      </c>
      <c r="O151" s="302">
        <f t="shared" si="67"/>
        <v>0</v>
      </c>
      <c r="P151" s="302">
        <f t="shared" si="68"/>
        <v>0</v>
      </c>
      <c r="Q151" s="302">
        <f t="shared" si="69"/>
        <v>0</v>
      </c>
      <c r="R151" s="302" t="e">
        <f t="shared" si="70"/>
        <v>#DIV/0!</v>
      </c>
      <c r="S151" s="249">
        <f t="shared" si="48"/>
        <v>0</v>
      </c>
      <c r="T151" s="249">
        <f t="shared" si="49"/>
        <v>0</v>
      </c>
      <c r="U151" s="249">
        <f t="shared" si="50"/>
        <v>0</v>
      </c>
      <c r="V151" s="249">
        <f t="shared" si="51"/>
        <v>0</v>
      </c>
      <c r="W151" s="285" t="str">
        <f t="shared" si="56"/>
        <v>N</v>
      </c>
      <c r="X151" s="286">
        <f t="shared" si="57"/>
        <v>0</v>
      </c>
      <c r="Y151" s="287" t="str">
        <f t="shared" si="58"/>
        <v>E</v>
      </c>
      <c r="Z151" s="288">
        <f t="shared" si="71"/>
        <v>0</v>
      </c>
      <c r="AA151" s="248">
        <f t="shared" si="52"/>
        <v>0</v>
      </c>
      <c r="AB151" s="248">
        <f t="shared" si="53"/>
        <v>0</v>
      </c>
      <c r="AC151" s="248">
        <f t="shared" si="54"/>
        <v>0</v>
      </c>
    </row>
    <row r="152" spans="1:29" ht="15.75" customHeight="1">
      <c r="A152" s="37"/>
      <c r="B152" s="247">
        <v>143</v>
      </c>
      <c r="C152" s="305"/>
      <c r="D152" s="305"/>
      <c r="E152" s="305"/>
      <c r="F152" s="303">
        <f t="shared" si="59"/>
        <v>0</v>
      </c>
      <c r="G152" s="249">
        <f t="shared" si="60"/>
        <v>0</v>
      </c>
      <c r="H152" s="300">
        <f t="shared" si="55"/>
        <v>0</v>
      </c>
      <c r="I152" s="309">
        <f t="shared" si="61"/>
        <v>0</v>
      </c>
      <c r="J152" s="309">
        <f t="shared" si="62"/>
        <v>0</v>
      </c>
      <c r="K152" s="249">
        <f t="shared" si="63"/>
        <v>0</v>
      </c>
      <c r="L152" s="249">
        <f t="shared" si="64"/>
        <v>0</v>
      </c>
      <c r="M152" s="249">
        <f t="shared" si="65"/>
        <v>0</v>
      </c>
      <c r="N152" s="304">
        <f t="shared" si="66"/>
        <v>0</v>
      </c>
      <c r="O152" s="302">
        <f t="shared" si="67"/>
        <v>0</v>
      </c>
      <c r="P152" s="302">
        <f t="shared" si="68"/>
        <v>0</v>
      </c>
      <c r="Q152" s="302">
        <f t="shared" si="69"/>
        <v>0</v>
      </c>
      <c r="R152" s="302" t="e">
        <f t="shared" si="70"/>
        <v>#DIV/0!</v>
      </c>
      <c r="S152" s="249">
        <f t="shared" si="48"/>
        <v>0</v>
      </c>
      <c r="T152" s="249">
        <f t="shared" si="49"/>
        <v>0</v>
      </c>
      <c r="U152" s="249">
        <f t="shared" si="50"/>
        <v>0</v>
      </c>
      <c r="V152" s="249">
        <f t="shared" si="51"/>
        <v>0</v>
      </c>
      <c r="W152" s="285" t="str">
        <f t="shared" si="56"/>
        <v>N</v>
      </c>
      <c r="X152" s="286">
        <f t="shared" si="57"/>
        <v>0</v>
      </c>
      <c r="Y152" s="287" t="str">
        <f t="shared" si="58"/>
        <v>E</v>
      </c>
      <c r="Z152" s="288">
        <f t="shared" si="71"/>
        <v>0</v>
      </c>
      <c r="AA152" s="248">
        <f t="shared" si="52"/>
        <v>0</v>
      </c>
      <c r="AB152" s="248">
        <f t="shared" si="53"/>
        <v>0</v>
      </c>
      <c r="AC152" s="248">
        <f t="shared" si="54"/>
        <v>0</v>
      </c>
    </row>
    <row r="153" spans="1:29" ht="15.75" customHeight="1">
      <c r="A153" s="37"/>
      <c r="B153" s="247">
        <v>144</v>
      </c>
      <c r="C153" s="305"/>
      <c r="D153" s="305"/>
      <c r="E153" s="305"/>
      <c r="F153" s="303">
        <f t="shared" si="59"/>
        <v>0</v>
      </c>
      <c r="G153" s="249">
        <f t="shared" si="60"/>
        <v>0</v>
      </c>
      <c r="H153" s="300">
        <f t="shared" si="55"/>
        <v>0</v>
      </c>
      <c r="I153" s="309">
        <f t="shared" si="61"/>
        <v>0</v>
      </c>
      <c r="J153" s="309">
        <f t="shared" si="62"/>
        <v>0</v>
      </c>
      <c r="K153" s="249">
        <f t="shared" si="63"/>
        <v>0</v>
      </c>
      <c r="L153" s="249">
        <f t="shared" si="64"/>
        <v>0</v>
      </c>
      <c r="M153" s="249">
        <f t="shared" si="65"/>
        <v>0</v>
      </c>
      <c r="N153" s="304">
        <f t="shared" si="66"/>
        <v>0</v>
      </c>
      <c r="O153" s="302">
        <f t="shared" si="67"/>
        <v>0</v>
      </c>
      <c r="P153" s="302">
        <f t="shared" si="68"/>
        <v>0</v>
      </c>
      <c r="Q153" s="302">
        <f t="shared" si="69"/>
        <v>0</v>
      </c>
      <c r="R153" s="302" t="e">
        <f t="shared" si="70"/>
        <v>#DIV/0!</v>
      </c>
      <c r="S153" s="249">
        <f t="shared" si="48"/>
        <v>0</v>
      </c>
      <c r="T153" s="249">
        <f t="shared" si="49"/>
        <v>0</v>
      </c>
      <c r="U153" s="249">
        <f t="shared" si="50"/>
        <v>0</v>
      </c>
      <c r="V153" s="249">
        <f t="shared" si="51"/>
        <v>0</v>
      </c>
      <c r="W153" s="285" t="str">
        <f t="shared" si="56"/>
        <v>N</v>
      </c>
      <c r="X153" s="286">
        <f t="shared" si="57"/>
        <v>0</v>
      </c>
      <c r="Y153" s="287" t="str">
        <f t="shared" si="58"/>
        <v>E</v>
      </c>
      <c r="Z153" s="288">
        <f t="shared" si="71"/>
        <v>0</v>
      </c>
      <c r="AA153" s="248">
        <f t="shared" si="52"/>
        <v>0</v>
      </c>
      <c r="AB153" s="248">
        <f t="shared" si="53"/>
        <v>0</v>
      </c>
      <c r="AC153" s="248">
        <f t="shared" si="54"/>
        <v>0</v>
      </c>
    </row>
    <row r="154" spans="1:29" ht="15.75" customHeight="1">
      <c r="A154" s="37"/>
      <c r="B154" s="247">
        <v>145</v>
      </c>
      <c r="C154" s="305"/>
      <c r="D154" s="305"/>
      <c r="E154" s="305"/>
      <c r="F154" s="303">
        <f t="shared" si="59"/>
        <v>0</v>
      </c>
      <c r="G154" s="249">
        <f t="shared" si="60"/>
        <v>0</v>
      </c>
      <c r="H154" s="300">
        <f t="shared" si="55"/>
        <v>0</v>
      </c>
      <c r="I154" s="309">
        <f t="shared" si="61"/>
        <v>0</v>
      </c>
      <c r="J154" s="309">
        <f t="shared" si="62"/>
        <v>0</v>
      </c>
      <c r="K154" s="249">
        <f t="shared" si="63"/>
        <v>0</v>
      </c>
      <c r="L154" s="249">
        <f t="shared" si="64"/>
        <v>0</v>
      </c>
      <c r="M154" s="249">
        <f t="shared" si="65"/>
        <v>0</v>
      </c>
      <c r="N154" s="304">
        <f t="shared" si="66"/>
        <v>0</v>
      </c>
      <c r="O154" s="302">
        <f t="shared" si="67"/>
        <v>0</v>
      </c>
      <c r="P154" s="302">
        <f t="shared" si="68"/>
        <v>0</v>
      </c>
      <c r="Q154" s="302">
        <f t="shared" si="69"/>
        <v>0</v>
      </c>
      <c r="R154" s="302" t="e">
        <f t="shared" si="70"/>
        <v>#DIV/0!</v>
      </c>
      <c r="S154" s="249">
        <f t="shared" si="48"/>
        <v>0</v>
      </c>
      <c r="T154" s="249">
        <f t="shared" si="49"/>
        <v>0</v>
      </c>
      <c r="U154" s="249">
        <f t="shared" si="50"/>
        <v>0</v>
      </c>
      <c r="V154" s="249">
        <f t="shared" si="51"/>
        <v>0</v>
      </c>
      <c r="W154" s="285" t="str">
        <f t="shared" si="56"/>
        <v>N</v>
      </c>
      <c r="X154" s="286">
        <f t="shared" si="57"/>
        <v>0</v>
      </c>
      <c r="Y154" s="287" t="str">
        <f t="shared" si="58"/>
        <v>E</v>
      </c>
      <c r="Z154" s="288">
        <f t="shared" si="71"/>
        <v>0</v>
      </c>
      <c r="AA154" s="248">
        <f t="shared" si="52"/>
        <v>0</v>
      </c>
      <c r="AB154" s="248">
        <f t="shared" si="53"/>
        <v>0</v>
      </c>
      <c r="AC154" s="248">
        <f t="shared" si="54"/>
        <v>0</v>
      </c>
    </row>
    <row r="155" spans="1:29" ht="15.75" customHeight="1">
      <c r="A155" s="37"/>
      <c r="B155" s="247">
        <v>146</v>
      </c>
      <c r="C155" s="305"/>
      <c r="D155" s="305"/>
      <c r="E155" s="305"/>
      <c r="F155" s="303">
        <f t="shared" si="59"/>
        <v>0</v>
      </c>
      <c r="G155" s="249">
        <f t="shared" si="60"/>
        <v>0</v>
      </c>
      <c r="H155" s="300">
        <f t="shared" si="55"/>
        <v>0</v>
      </c>
      <c r="I155" s="309">
        <f t="shared" si="61"/>
        <v>0</v>
      </c>
      <c r="J155" s="309">
        <f t="shared" si="62"/>
        <v>0</v>
      </c>
      <c r="K155" s="249">
        <f t="shared" si="63"/>
        <v>0</v>
      </c>
      <c r="L155" s="249">
        <f t="shared" si="64"/>
        <v>0</v>
      </c>
      <c r="M155" s="249">
        <f t="shared" si="65"/>
        <v>0</v>
      </c>
      <c r="N155" s="304">
        <f t="shared" si="66"/>
        <v>0</v>
      </c>
      <c r="O155" s="302">
        <f t="shared" si="67"/>
        <v>0</v>
      </c>
      <c r="P155" s="302">
        <f t="shared" si="68"/>
        <v>0</v>
      </c>
      <c r="Q155" s="302">
        <f t="shared" si="69"/>
        <v>0</v>
      </c>
      <c r="R155" s="302" t="e">
        <f t="shared" si="70"/>
        <v>#DIV/0!</v>
      </c>
      <c r="S155" s="249">
        <f t="shared" si="48"/>
        <v>0</v>
      </c>
      <c r="T155" s="249">
        <f t="shared" si="49"/>
        <v>0</v>
      </c>
      <c r="U155" s="249">
        <f t="shared" si="50"/>
        <v>0</v>
      </c>
      <c r="V155" s="249">
        <f t="shared" si="51"/>
        <v>0</v>
      </c>
      <c r="W155" s="285" t="str">
        <f t="shared" si="56"/>
        <v>N</v>
      </c>
      <c r="X155" s="286">
        <f t="shared" si="57"/>
        <v>0</v>
      </c>
      <c r="Y155" s="287" t="str">
        <f t="shared" si="58"/>
        <v>E</v>
      </c>
      <c r="Z155" s="288">
        <f t="shared" si="71"/>
        <v>0</v>
      </c>
      <c r="AA155" s="248">
        <f t="shared" si="52"/>
        <v>0</v>
      </c>
      <c r="AB155" s="248">
        <f t="shared" si="53"/>
        <v>0</v>
      </c>
      <c r="AC155" s="248">
        <f t="shared" si="54"/>
        <v>0</v>
      </c>
    </row>
    <row r="156" spans="1:29" ht="15.75" customHeight="1">
      <c r="A156" s="37"/>
      <c r="B156" s="247">
        <v>147</v>
      </c>
      <c r="C156" s="305"/>
      <c r="D156" s="305"/>
      <c r="E156" s="305"/>
      <c r="F156" s="303">
        <f t="shared" si="59"/>
        <v>0</v>
      </c>
      <c r="G156" s="249">
        <f t="shared" si="60"/>
        <v>0</v>
      </c>
      <c r="H156" s="300">
        <f t="shared" si="55"/>
        <v>0</v>
      </c>
      <c r="I156" s="309">
        <f t="shared" si="61"/>
        <v>0</v>
      </c>
      <c r="J156" s="309">
        <f t="shared" si="62"/>
        <v>0</v>
      </c>
      <c r="K156" s="249">
        <f t="shared" si="63"/>
        <v>0</v>
      </c>
      <c r="L156" s="249">
        <f t="shared" si="64"/>
        <v>0</v>
      </c>
      <c r="M156" s="249">
        <f t="shared" si="65"/>
        <v>0</v>
      </c>
      <c r="N156" s="304">
        <f t="shared" si="66"/>
        <v>0</v>
      </c>
      <c r="O156" s="302">
        <f t="shared" si="67"/>
        <v>0</v>
      </c>
      <c r="P156" s="302">
        <f t="shared" si="68"/>
        <v>0</v>
      </c>
      <c r="Q156" s="302">
        <f t="shared" si="69"/>
        <v>0</v>
      </c>
      <c r="R156" s="302" t="e">
        <f t="shared" si="70"/>
        <v>#DIV/0!</v>
      </c>
      <c r="S156" s="249">
        <f t="shared" si="48"/>
        <v>0</v>
      </c>
      <c r="T156" s="249">
        <f t="shared" si="49"/>
        <v>0</v>
      </c>
      <c r="U156" s="249">
        <f t="shared" si="50"/>
        <v>0</v>
      </c>
      <c r="V156" s="249">
        <f t="shared" si="51"/>
        <v>0</v>
      </c>
      <c r="W156" s="285" t="str">
        <f t="shared" si="56"/>
        <v>N</v>
      </c>
      <c r="X156" s="286">
        <f t="shared" si="57"/>
        <v>0</v>
      </c>
      <c r="Y156" s="287" t="str">
        <f t="shared" si="58"/>
        <v>E</v>
      </c>
      <c r="Z156" s="288">
        <f t="shared" si="71"/>
        <v>0</v>
      </c>
      <c r="AA156" s="248">
        <f t="shared" si="52"/>
        <v>0</v>
      </c>
      <c r="AB156" s="248">
        <f t="shared" si="53"/>
        <v>0</v>
      </c>
      <c r="AC156" s="248">
        <f t="shared" si="54"/>
        <v>0</v>
      </c>
    </row>
    <row r="157" spans="1:29" ht="15.75" customHeight="1">
      <c r="A157" s="37"/>
      <c r="B157" s="247">
        <v>148</v>
      </c>
      <c r="C157" s="305"/>
      <c r="D157" s="305"/>
      <c r="E157" s="305"/>
      <c r="F157" s="303">
        <f t="shared" si="59"/>
        <v>0</v>
      </c>
      <c r="G157" s="249">
        <f t="shared" si="60"/>
        <v>0</v>
      </c>
      <c r="H157" s="300">
        <f t="shared" si="55"/>
        <v>0</v>
      </c>
      <c r="I157" s="309">
        <f t="shared" si="61"/>
        <v>0</v>
      </c>
      <c r="J157" s="309">
        <f t="shared" si="62"/>
        <v>0</v>
      </c>
      <c r="K157" s="249">
        <f t="shared" si="63"/>
        <v>0</v>
      </c>
      <c r="L157" s="249">
        <f t="shared" si="64"/>
        <v>0</v>
      </c>
      <c r="M157" s="249">
        <f t="shared" si="65"/>
        <v>0</v>
      </c>
      <c r="N157" s="304">
        <f t="shared" si="66"/>
        <v>0</v>
      </c>
      <c r="O157" s="302">
        <f t="shared" si="67"/>
        <v>0</v>
      </c>
      <c r="P157" s="302">
        <f t="shared" si="68"/>
        <v>0</v>
      </c>
      <c r="Q157" s="302">
        <f t="shared" si="69"/>
        <v>0</v>
      </c>
      <c r="R157" s="302" t="e">
        <f t="shared" si="70"/>
        <v>#DIV/0!</v>
      </c>
      <c r="S157" s="249">
        <f t="shared" si="48"/>
        <v>0</v>
      </c>
      <c r="T157" s="249">
        <f t="shared" si="49"/>
        <v>0</v>
      </c>
      <c r="U157" s="249">
        <f t="shared" si="50"/>
        <v>0</v>
      </c>
      <c r="V157" s="249">
        <f t="shared" si="51"/>
        <v>0</v>
      </c>
      <c r="W157" s="285" t="str">
        <f t="shared" si="56"/>
        <v>N</v>
      </c>
      <c r="X157" s="286">
        <f t="shared" si="57"/>
        <v>0</v>
      </c>
      <c r="Y157" s="287" t="str">
        <f t="shared" si="58"/>
        <v>E</v>
      </c>
      <c r="Z157" s="288">
        <f t="shared" si="71"/>
        <v>0</v>
      </c>
      <c r="AA157" s="248">
        <f t="shared" si="52"/>
        <v>0</v>
      </c>
      <c r="AB157" s="248">
        <f t="shared" si="53"/>
        <v>0</v>
      </c>
      <c r="AC157" s="248">
        <f t="shared" si="54"/>
        <v>0</v>
      </c>
    </row>
    <row r="158" spans="1:29" ht="15.75" customHeight="1">
      <c r="A158" s="37"/>
      <c r="B158" s="247">
        <v>149</v>
      </c>
      <c r="C158" s="305"/>
      <c r="D158" s="305"/>
      <c r="E158" s="305"/>
      <c r="F158" s="303">
        <f t="shared" si="59"/>
        <v>0</v>
      </c>
      <c r="G158" s="249">
        <f t="shared" si="60"/>
        <v>0</v>
      </c>
      <c r="H158" s="300">
        <f t="shared" si="55"/>
        <v>0</v>
      </c>
      <c r="I158" s="309">
        <f t="shared" si="61"/>
        <v>0</v>
      </c>
      <c r="J158" s="309">
        <f t="shared" si="62"/>
        <v>0</v>
      </c>
      <c r="K158" s="249">
        <f t="shared" si="63"/>
        <v>0</v>
      </c>
      <c r="L158" s="249">
        <f t="shared" si="64"/>
        <v>0</v>
      </c>
      <c r="M158" s="249">
        <f t="shared" si="65"/>
        <v>0</v>
      </c>
      <c r="N158" s="304">
        <f t="shared" si="66"/>
        <v>0</v>
      </c>
      <c r="O158" s="302">
        <f t="shared" si="67"/>
        <v>0</v>
      </c>
      <c r="P158" s="302">
        <f t="shared" si="68"/>
        <v>0</v>
      </c>
      <c r="Q158" s="302">
        <f t="shared" si="69"/>
        <v>0</v>
      </c>
      <c r="R158" s="302" t="e">
        <f t="shared" si="70"/>
        <v>#DIV/0!</v>
      </c>
      <c r="S158" s="249">
        <f t="shared" si="48"/>
        <v>0</v>
      </c>
      <c r="T158" s="249">
        <f t="shared" si="49"/>
        <v>0</v>
      </c>
      <c r="U158" s="249">
        <f t="shared" si="50"/>
        <v>0</v>
      </c>
      <c r="V158" s="249">
        <f t="shared" si="51"/>
        <v>0</v>
      </c>
      <c r="W158" s="285" t="str">
        <f t="shared" si="56"/>
        <v>N</v>
      </c>
      <c r="X158" s="286">
        <f t="shared" si="57"/>
        <v>0</v>
      </c>
      <c r="Y158" s="287" t="str">
        <f t="shared" si="58"/>
        <v>E</v>
      </c>
      <c r="Z158" s="288">
        <f t="shared" si="71"/>
        <v>0</v>
      </c>
      <c r="AA158" s="248">
        <f t="shared" si="52"/>
        <v>0</v>
      </c>
      <c r="AB158" s="248">
        <f t="shared" si="53"/>
        <v>0</v>
      </c>
      <c r="AC158" s="248">
        <f t="shared" si="54"/>
        <v>0</v>
      </c>
    </row>
    <row r="159" spans="1:29" ht="15.75" customHeight="1">
      <c r="A159" s="37"/>
      <c r="B159" s="247">
        <v>150</v>
      </c>
      <c r="C159" s="305"/>
      <c r="D159" s="305"/>
      <c r="E159" s="305"/>
      <c r="F159" s="303">
        <f t="shared" si="59"/>
        <v>0</v>
      </c>
      <c r="G159" s="249">
        <f t="shared" si="60"/>
        <v>0</v>
      </c>
      <c r="H159" s="300">
        <f t="shared" si="55"/>
        <v>0</v>
      </c>
      <c r="I159" s="309">
        <f t="shared" si="61"/>
        <v>0</v>
      </c>
      <c r="J159" s="309">
        <f t="shared" si="62"/>
        <v>0</v>
      </c>
      <c r="K159" s="249">
        <f t="shared" si="63"/>
        <v>0</v>
      </c>
      <c r="L159" s="249">
        <f t="shared" si="64"/>
        <v>0</v>
      </c>
      <c r="M159" s="249">
        <f t="shared" si="65"/>
        <v>0</v>
      </c>
      <c r="N159" s="304">
        <f t="shared" si="66"/>
        <v>0</v>
      </c>
      <c r="O159" s="302">
        <f t="shared" si="67"/>
        <v>0</v>
      </c>
      <c r="P159" s="302">
        <f t="shared" si="68"/>
        <v>0</v>
      </c>
      <c r="Q159" s="302">
        <f t="shared" si="69"/>
        <v>0</v>
      </c>
      <c r="R159" s="302" t="e">
        <f t="shared" si="70"/>
        <v>#DIV/0!</v>
      </c>
      <c r="S159" s="249">
        <f t="shared" si="48"/>
        <v>0</v>
      </c>
      <c r="T159" s="249">
        <f t="shared" si="49"/>
        <v>0</v>
      </c>
      <c r="U159" s="249">
        <f t="shared" si="50"/>
        <v>0</v>
      </c>
      <c r="V159" s="249">
        <f t="shared" si="51"/>
        <v>0</v>
      </c>
      <c r="W159" s="285" t="str">
        <f t="shared" si="56"/>
        <v>N</v>
      </c>
      <c r="X159" s="286">
        <f t="shared" si="57"/>
        <v>0</v>
      </c>
      <c r="Y159" s="287" t="str">
        <f t="shared" si="58"/>
        <v>E</v>
      </c>
      <c r="Z159" s="288">
        <f t="shared" si="71"/>
        <v>0</v>
      </c>
      <c r="AA159" s="248">
        <f t="shared" si="52"/>
        <v>0</v>
      </c>
      <c r="AB159" s="248">
        <f t="shared" si="53"/>
        <v>0</v>
      </c>
      <c r="AC159" s="248">
        <f t="shared" si="54"/>
        <v>0</v>
      </c>
    </row>
    <row r="160" spans="1:29" ht="15.75" customHeight="1">
      <c r="A160" s="37"/>
      <c r="B160" s="247">
        <v>151</v>
      </c>
      <c r="C160" s="305"/>
      <c r="D160" s="305"/>
      <c r="E160" s="305"/>
      <c r="F160" s="303">
        <f t="shared" si="59"/>
        <v>0</v>
      </c>
      <c r="G160" s="249">
        <f t="shared" si="60"/>
        <v>0</v>
      </c>
      <c r="H160" s="300">
        <f t="shared" si="55"/>
        <v>0</v>
      </c>
      <c r="I160" s="309">
        <f t="shared" si="61"/>
        <v>0</v>
      </c>
      <c r="J160" s="309">
        <f t="shared" si="62"/>
        <v>0</v>
      </c>
      <c r="K160" s="249">
        <f t="shared" si="63"/>
        <v>0</v>
      </c>
      <c r="L160" s="249">
        <f t="shared" si="64"/>
        <v>0</v>
      </c>
      <c r="M160" s="249">
        <f t="shared" si="65"/>
        <v>0</v>
      </c>
      <c r="N160" s="304">
        <f t="shared" si="66"/>
        <v>0</v>
      </c>
      <c r="O160" s="302">
        <f t="shared" si="67"/>
        <v>0</v>
      </c>
      <c r="P160" s="302">
        <f t="shared" si="68"/>
        <v>0</v>
      </c>
      <c r="Q160" s="302">
        <f t="shared" si="69"/>
        <v>0</v>
      </c>
      <c r="R160" s="302" t="e">
        <f t="shared" si="70"/>
        <v>#DIV/0!</v>
      </c>
      <c r="S160" s="249">
        <f t="shared" si="48"/>
        <v>0</v>
      </c>
      <c r="T160" s="249">
        <f t="shared" si="49"/>
        <v>0</v>
      </c>
      <c r="U160" s="249">
        <f t="shared" si="50"/>
        <v>0</v>
      </c>
      <c r="V160" s="249">
        <f t="shared" si="51"/>
        <v>0</v>
      </c>
      <c r="W160" s="285" t="str">
        <f t="shared" si="56"/>
        <v>N</v>
      </c>
      <c r="X160" s="286">
        <f t="shared" si="57"/>
        <v>0</v>
      </c>
      <c r="Y160" s="287" t="str">
        <f t="shared" si="58"/>
        <v>E</v>
      </c>
      <c r="Z160" s="288">
        <f t="shared" si="71"/>
        <v>0</v>
      </c>
      <c r="AA160" s="248">
        <f t="shared" si="52"/>
        <v>0</v>
      </c>
      <c r="AB160" s="248">
        <f t="shared" si="53"/>
        <v>0</v>
      </c>
      <c r="AC160" s="248">
        <f t="shared" si="54"/>
        <v>0</v>
      </c>
    </row>
    <row r="161" spans="1:29" ht="15.75" customHeight="1">
      <c r="A161" s="37"/>
      <c r="B161" s="247">
        <v>152</v>
      </c>
      <c r="C161" s="305"/>
      <c r="D161" s="305"/>
      <c r="E161" s="305"/>
      <c r="F161" s="303">
        <f t="shared" si="59"/>
        <v>0</v>
      </c>
      <c r="G161" s="249">
        <f t="shared" si="60"/>
        <v>0</v>
      </c>
      <c r="H161" s="300">
        <f t="shared" si="55"/>
        <v>0</v>
      </c>
      <c r="I161" s="309">
        <f t="shared" si="61"/>
        <v>0</v>
      </c>
      <c r="J161" s="309">
        <f t="shared" si="62"/>
        <v>0</v>
      </c>
      <c r="K161" s="249">
        <f t="shared" si="63"/>
        <v>0</v>
      </c>
      <c r="L161" s="249">
        <f t="shared" si="64"/>
        <v>0</v>
      </c>
      <c r="M161" s="249">
        <f t="shared" si="65"/>
        <v>0</v>
      </c>
      <c r="N161" s="304">
        <f t="shared" si="66"/>
        <v>0</v>
      </c>
      <c r="O161" s="302">
        <f t="shared" si="67"/>
        <v>0</v>
      </c>
      <c r="P161" s="302">
        <f t="shared" si="68"/>
        <v>0</v>
      </c>
      <c r="Q161" s="302">
        <f t="shared" si="69"/>
        <v>0</v>
      </c>
      <c r="R161" s="302" t="e">
        <f t="shared" si="70"/>
        <v>#DIV/0!</v>
      </c>
      <c r="S161" s="249">
        <f t="shared" si="48"/>
        <v>0</v>
      </c>
      <c r="T161" s="249">
        <f t="shared" si="49"/>
        <v>0</v>
      </c>
      <c r="U161" s="249">
        <f t="shared" si="50"/>
        <v>0</v>
      </c>
      <c r="V161" s="249">
        <f t="shared" si="51"/>
        <v>0</v>
      </c>
      <c r="W161" s="285" t="str">
        <f t="shared" si="56"/>
        <v>N</v>
      </c>
      <c r="X161" s="286">
        <f t="shared" si="57"/>
        <v>0</v>
      </c>
      <c r="Y161" s="287" t="str">
        <f t="shared" si="58"/>
        <v>E</v>
      </c>
      <c r="Z161" s="288">
        <f t="shared" si="71"/>
        <v>0</v>
      </c>
      <c r="AA161" s="248">
        <f t="shared" si="52"/>
        <v>0</v>
      </c>
      <c r="AB161" s="248">
        <f t="shared" si="53"/>
        <v>0</v>
      </c>
      <c r="AC161" s="248">
        <f t="shared" si="54"/>
        <v>0</v>
      </c>
    </row>
    <row r="162" spans="1:29" ht="15.75" customHeight="1">
      <c r="A162" s="37"/>
      <c r="B162" s="247">
        <v>153</v>
      </c>
      <c r="C162" s="305"/>
      <c r="D162" s="305"/>
      <c r="E162" s="305"/>
      <c r="F162" s="303">
        <f t="shared" si="59"/>
        <v>0</v>
      </c>
      <c r="G162" s="249">
        <f t="shared" si="60"/>
        <v>0</v>
      </c>
      <c r="H162" s="300">
        <f t="shared" si="55"/>
        <v>0</v>
      </c>
      <c r="I162" s="309">
        <f t="shared" si="61"/>
        <v>0</v>
      </c>
      <c r="J162" s="309">
        <f t="shared" si="62"/>
        <v>0</v>
      </c>
      <c r="K162" s="249">
        <f t="shared" si="63"/>
        <v>0</v>
      </c>
      <c r="L162" s="249">
        <f t="shared" si="64"/>
        <v>0</v>
      </c>
      <c r="M162" s="249">
        <f t="shared" si="65"/>
        <v>0</v>
      </c>
      <c r="N162" s="304">
        <f t="shared" si="66"/>
        <v>0</v>
      </c>
      <c r="O162" s="302">
        <f t="shared" si="67"/>
        <v>0</v>
      </c>
      <c r="P162" s="302">
        <f t="shared" si="68"/>
        <v>0</v>
      </c>
      <c r="Q162" s="302">
        <f t="shared" si="69"/>
        <v>0</v>
      </c>
      <c r="R162" s="302" t="e">
        <f t="shared" si="70"/>
        <v>#DIV/0!</v>
      </c>
      <c r="S162" s="249">
        <f t="shared" si="48"/>
        <v>0</v>
      </c>
      <c r="T162" s="249">
        <f t="shared" si="49"/>
        <v>0</v>
      </c>
      <c r="U162" s="249">
        <f t="shared" si="50"/>
        <v>0</v>
      </c>
      <c r="V162" s="249">
        <f t="shared" si="51"/>
        <v>0</v>
      </c>
      <c r="W162" s="285" t="str">
        <f t="shared" si="56"/>
        <v>N</v>
      </c>
      <c r="X162" s="286">
        <f t="shared" si="57"/>
        <v>0</v>
      </c>
      <c r="Y162" s="287" t="str">
        <f t="shared" si="58"/>
        <v>E</v>
      </c>
      <c r="Z162" s="288">
        <f t="shared" si="71"/>
        <v>0</v>
      </c>
      <c r="AA162" s="248">
        <f t="shared" si="52"/>
        <v>0</v>
      </c>
      <c r="AB162" s="248">
        <f t="shared" si="53"/>
        <v>0</v>
      </c>
      <c r="AC162" s="248">
        <f t="shared" si="54"/>
        <v>0</v>
      </c>
    </row>
    <row r="163" spans="1:29" ht="15.75" customHeight="1">
      <c r="A163" s="37"/>
      <c r="B163" s="247">
        <v>154</v>
      </c>
      <c r="C163" s="305"/>
      <c r="D163" s="305"/>
      <c r="E163" s="305"/>
      <c r="F163" s="303">
        <f t="shared" si="59"/>
        <v>0</v>
      </c>
      <c r="G163" s="249">
        <f t="shared" si="60"/>
        <v>0</v>
      </c>
      <c r="H163" s="300">
        <f t="shared" si="55"/>
        <v>0</v>
      </c>
      <c r="I163" s="309">
        <f t="shared" si="61"/>
        <v>0</v>
      </c>
      <c r="J163" s="309">
        <f t="shared" si="62"/>
        <v>0</v>
      </c>
      <c r="K163" s="249">
        <f t="shared" si="63"/>
        <v>0</v>
      </c>
      <c r="L163" s="249">
        <f t="shared" si="64"/>
        <v>0</v>
      </c>
      <c r="M163" s="249">
        <f t="shared" si="65"/>
        <v>0</v>
      </c>
      <c r="N163" s="304">
        <f t="shared" si="66"/>
        <v>0</v>
      </c>
      <c r="O163" s="302">
        <f t="shared" si="67"/>
        <v>0</v>
      </c>
      <c r="P163" s="302">
        <f t="shared" si="68"/>
        <v>0</v>
      </c>
      <c r="Q163" s="302">
        <f t="shared" si="69"/>
        <v>0</v>
      </c>
      <c r="R163" s="302" t="e">
        <f t="shared" si="70"/>
        <v>#DIV/0!</v>
      </c>
      <c r="S163" s="249">
        <f t="shared" si="48"/>
        <v>0</v>
      </c>
      <c r="T163" s="249">
        <f t="shared" si="49"/>
        <v>0</v>
      </c>
      <c r="U163" s="249">
        <f t="shared" si="50"/>
        <v>0</v>
      </c>
      <c r="V163" s="249">
        <f t="shared" si="51"/>
        <v>0</v>
      </c>
      <c r="W163" s="285" t="str">
        <f t="shared" si="56"/>
        <v>N</v>
      </c>
      <c r="X163" s="286">
        <f t="shared" si="57"/>
        <v>0</v>
      </c>
      <c r="Y163" s="287" t="str">
        <f t="shared" si="58"/>
        <v>E</v>
      </c>
      <c r="Z163" s="288">
        <f t="shared" si="71"/>
        <v>0</v>
      </c>
      <c r="AA163" s="248">
        <f t="shared" si="52"/>
        <v>0</v>
      </c>
      <c r="AB163" s="248">
        <f t="shared" si="53"/>
        <v>0</v>
      </c>
      <c r="AC163" s="248">
        <f t="shared" si="54"/>
        <v>0</v>
      </c>
    </row>
    <row r="164" spans="1:29" ht="15.75" customHeight="1">
      <c r="A164" s="37"/>
      <c r="B164" s="247">
        <v>155</v>
      </c>
      <c r="C164" s="305"/>
      <c r="D164" s="305"/>
      <c r="E164" s="305"/>
      <c r="F164" s="303">
        <f t="shared" si="59"/>
        <v>0</v>
      </c>
      <c r="G164" s="249">
        <f t="shared" si="60"/>
        <v>0</v>
      </c>
      <c r="H164" s="300">
        <f t="shared" si="55"/>
        <v>0</v>
      </c>
      <c r="I164" s="309">
        <f t="shared" si="61"/>
        <v>0</v>
      </c>
      <c r="J164" s="309">
        <f t="shared" si="62"/>
        <v>0</v>
      </c>
      <c r="K164" s="249">
        <f t="shared" si="63"/>
        <v>0</v>
      </c>
      <c r="L164" s="249">
        <f t="shared" si="64"/>
        <v>0</v>
      </c>
      <c r="M164" s="249">
        <f t="shared" si="65"/>
        <v>0</v>
      </c>
      <c r="N164" s="304">
        <f t="shared" si="66"/>
        <v>0</v>
      </c>
      <c r="O164" s="302">
        <f t="shared" si="67"/>
        <v>0</v>
      </c>
      <c r="P164" s="302">
        <f t="shared" si="68"/>
        <v>0</v>
      </c>
      <c r="Q164" s="302">
        <f t="shared" si="69"/>
        <v>0</v>
      </c>
      <c r="R164" s="302" t="e">
        <f t="shared" si="70"/>
        <v>#DIV/0!</v>
      </c>
      <c r="S164" s="249">
        <f t="shared" si="48"/>
        <v>0</v>
      </c>
      <c r="T164" s="249">
        <f t="shared" si="49"/>
        <v>0</v>
      </c>
      <c r="U164" s="249">
        <f t="shared" si="50"/>
        <v>0</v>
      </c>
      <c r="V164" s="249">
        <f t="shared" si="51"/>
        <v>0</v>
      </c>
      <c r="W164" s="285" t="str">
        <f t="shared" si="56"/>
        <v>N</v>
      </c>
      <c r="X164" s="286">
        <f t="shared" si="57"/>
        <v>0</v>
      </c>
      <c r="Y164" s="287" t="str">
        <f t="shared" si="58"/>
        <v>E</v>
      </c>
      <c r="Z164" s="288">
        <f t="shared" si="71"/>
        <v>0</v>
      </c>
      <c r="AA164" s="248">
        <f t="shared" si="52"/>
        <v>0</v>
      </c>
      <c r="AB164" s="248">
        <f t="shared" si="53"/>
        <v>0</v>
      </c>
      <c r="AC164" s="248">
        <f t="shared" si="54"/>
        <v>0</v>
      </c>
    </row>
    <row r="165" spans="1:29" ht="15.75" customHeight="1">
      <c r="A165" s="37"/>
      <c r="B165" s="247">
        <v>156</v>
      </c>
      <c r="C165" s="305"/>
      <c r="D165" s="305"/>
      <c r="E165" s="305"/>
      <c r="F165" s="303">
        <f t="shared" si="59"/>
        <v>0</v>
      </c>
      <c r="G165" s="249">
        <f t="shared" si="60"/>
        <v>0</v>
      </c>
      <c r="H165" s="300">
        <f t="shared" si="55"/>
        <v>0</v>
      </c>
      <c r="I165" s="309">
        <f t="shared" si="61"/>
        <v>0</v>
      </c>
      <c r="J165" s="309">
        <f t="shared" si="62"/>
        <v>0</v>
      </c>
      <c r="K165" s="249">
        <f t="shared" si="63"/>
        <v>0</v>
      </c>
      <c r="L165" s="249">
        <f t="shared" si="64"/>
        <v>0</v>
      </c>
      <c r="M165" s="249">
        <f t="shared" si="65"/>
        <v>0</v>
      </c>
      <c r="N165" s="304">
        <f t="shared" si="66"/>
        <v>0</v>
      </c>
      <c r="O165" s="302">
        <f t="shared" si="67"/>
        <v>0</v>
      </c>
      <c r="P165" s="302">
        <f t="shared" si="68"/>
        <v>0</v>
      </c>
      <c r="Q165" s="302">
        <f t="shared" si="69"/>
        <v>0</v>
      </c>
      <c r="R165" s="302" t="e">
        <f t="shared" si="70"/>
        <v>#DIV/0!</v>
      </c>
      <c r="S165" s="249">
        <f t="shared" si="48"/>
        <v>0</v>
      </c>
      <c r="T165" s="249">
        <f t="shared" si="49"/>
        <v>0</v>
      </c>
      <c r="U165" s="249">
        <f t="shared" si="50"/>
        <v>0</v>
      </c>
      <c r="V165" s="249">
        <f t="shared" si="51"/>
        <v>0</v>
      </c>
      <c r="W165" s="285" t="str">
        <f t="shared" si="56"/>
        <v>N</v>
      </c>
      <c r="X165" s="286">
        <f t="shared" si="57"/>
        <v>0</v>
      </c>
      <c r="Y165" s="287" t="str">
        <f t="shared" si="58"/>
        <v>E</v>
      </c>
      <c r="Z165" s="288">
        <f t="shared" si="71"/>
        <v>0</v>
      </c>
      <c r="AA165" s="248">
        <f t="shared" si="52"/>
        <v>0</v>
      </c>
      <c r="AB165" s="248">
        <f t="shared" si="53"/>
        <v>0</v>
      </c>
      <c r="AC165" s="248">
        <f t="shared" si="54"/>
        <v>0</v>
      </c>
    </row>
    <row r="166" spans="1:29" ht="15.75" customHeight="1">
      <c r="A166" s="37"/>
      <c r="B166" s="247">
        <v>157</v>
      </c>
      <c r="C166" s="305"/>
      <c r="D166" s="305"/>
      <c r="E166" s="305"/>
      <c r="F166" s="303">
        <f t="shared" si="59"/>
        <v>0</v>
      </c>
      <c r="G166" s="249">
        <f t="shared" si="60"/>
        <v>0</v>
      </c>
      <c r="H166" s="300">
        <f t="shared" si="55"/>
        <v>0</v>
      </c>
      <c r="I166" s="309">
        <f t="shared" si="61"/>
        <v>0</v>
      </c>
      <c r="J166" s="309">
        <f t="shared" si="62"/>
        <v>0</v>
      </c>
      <c r="K166" s="249">
        <f t="shared" si="63"/>
        <v>0</v>
      </c>
      <c r="L166" s="249">
        <f t="shared" si="64"/>
        <v>0</v>
      </c>
      <c r="M166" s="249">
        <f t="shared" si="65"/>
        <v>0</v>
      </c>
      <c r="N166" s="304">
        <f t="shared" si="66"/>
        <v>0</v>
      </c>
      <c r="O166" s="302">
        <f t="shared" si="67"/>
        <v>0</v>
      </c>
      <c r="P166" s="302">
        <f t="shared" si="68"/>
        <v>0</v>
      </c>
      <c r="Q166" s="302">
        <f t="shared" si="69"/>
        <v>0</v>
      </c>
      <c r="R166" s="302" t="e">
        <f t="shared" si="70"/>
        <v>#DIV/0!</v>
      </c>
      <c r="S166" s="249">
        <f t="shared" si="48"/>
        <v>0</v>
      </c>
      <c r="T166" s="249">
        <f t="shared" si="49"/>
        <v>0</v>
      </c>
      <c r="U166" s="249">
        <f t="shared" si="50"/>
        <v>0</v>
      </c>
      <c r="V166" s="249">
        <f t="shared" si="51"/>
        <v>0</v>
      </c>
      <c r="W166" s="285" t="str">
        <f t="shared" si="56"/>
        <v>N</v>
      </c>
      <c r="X166" s="286">
        <f t="shared" si="57"/>
        <v>0</v>
      </c>
      <c r="Y166" s="287" t="str">
        <f t="shared" si="58"/>
        <v>E</v>
      </c>
      <c r="Z166" s="288">
        <f t="shared" si="71"/>
        <v>0</v>
      </c>
      <c r="AA166" s="248">
        <f t="shared" si="52"/>
        <v>0</v>
      </c>
      <c r="AB166" s="248">
        <f t="shared" si="53"/>
        <v>0</v>
      </c>
      <c r="AC166" s="248">
        <f t="shared" si="54"/>
        <v>0</v>
      </c>
    </row>
    <row r="167" spans="1:29" ht="15.75" customHeight="1">
      <c r="A167" s="37"/>
      <c r="B167" s="247">
        <v>158</v>
      </c>
      <c r="C167" s="305"/>
      <c r="D167" s="305"/>
      <c r="E167" s="305"/>
      <c r="F167" s="303">
        <f t="shared" si="59"/>
        <v>0</v>
      </c>
      <c r="G167" s="249">
        <f t="shared" si="60"/>
        <v>0</v>
      </c>
      <c r="H167" s="300">
        <f t="shared" si="55"/>
        <v>0</v>
      </c>
      <c r="I167" s="309">
        <f t="shared" si="61"/>
        <v>0</v>
      </c>
      <c r="J167" s="309">
        <f t="shared" si="62"/>
        <v>0</v>
      </c>
      <c r="K167" s="249">
        <f t="shared" si="63"/>
        <v>0</v>
      </c>
      <c r="L167" s="249">
        <f t="shared" si="64"/>
        <v>0</v>
      </c>
      <c r="M167" s="249">
        <f t="shared" si="65"/>
        <v>0</v>
      </c>
      <c r="N167" s="304">
        <f t="shared" si="66"/>
        <v>0</v>
      </c>
      <c r="O167" s="302">
        <f t="shared" si="67"/>
        <v>0</v>
      </c>
      <c r="P167" s="302">
        <f t="shared" si="68"/>
        <v>0</v>
      </c>
      <c r="Q167" s="302">
        <f t="shared" si="69"/>
        <v>0</v>
      </c>
      <c r="R167" s="302" t="e">
        <f t="shared" si="70"/>
        <v>#DIV/0!</v>
      </c>
      <c r="S167" s="249">
        <f t="shared" si="48"/>
        <v>0</v>
      </c>
      <c r="T167" s="249">
        <f t="shared" si="49"/>
        <v>0</v>
      </c>
      <c r="U167" s="249">
        <f t="shared" si="50"/>
        <v>0</v>
      </c>
      <c r="V167" s="249">
        <f t="shared" si="51"/>
        <v>0</v>
      </c>
      <c r="W167" s="285" t="str">
        <f t="shared" si="56"/>
        <v>N</v>
      </c>
      <c r="X167" s="286">
        <f t="shared" si="57"/>
        <v>0</v>
      </c>
      <c r="Y167" s="287" t="str">
        <f t="shared" si="58"/>
        <v>E</v>
      </c>
      <c r="Z167" s="288">
        <f t="shared" si="71"/>
        <v>0</v>
      </c>
      <c r="AA167" s="248">
        <f t="shared" si="52"/>
        <v>0</v>
      </c>
      <c r="AB167" s="248">
        <f t="shared" si="53"/>
        <v>0</v>
      </c>
      <c r="AC167" s="248">
        <f t="shared" si="54"/>
        <v>0</v>
      </c>
    </row>
    <row r="168" spans="1:29" ht="15.75" customHeight="1">
      <c r="A168" s="37"/>
      <c r="B168" s="247">
        <v>159</v>
      </c>
      <c r="C168" s="305"/>
      <c r="D168" s="305"/>
      <c r="E168" s="305"/>
      <c r="F168" s="303">
        <f t="shared" si="59"/>
        <v>0</v>
      </c>
      <c r="G168" s="249">
        <f t="shared" si="60"/>
        <v>0</v>
      </c>
      <c r="H168" s="300">
        <f t="shared" si="55"/>
        <v>0</v>
      </c>
      <c r="I168" s="309">
        <f t="shared" si="61"/>
        <v>0</v>
      </c>
      <c r="J168" s="309">
        <f t="shared" si="62"/>
        <v>0</v>
      </c>
      <c r="K168" s="249">
        <f t="shared" si="63"/>
        <v>0</v>
      </c>
      <c r="L168" s="249">
        <f t="shared" si="64"/>
        <v>0</v>
      </c>
      <c r="M168" s="249">
        <f t="shared" si="65"/>
        <v>0</v>
      </c>
      <c r="N168" s="304">
        <f t="shared" si="66"/>
        <v>0</v>
      </c>
      <c r="O168" s="302">
        <f t="shared" si="67"/>
        <v>0</v>
      </c>
      <c r="P168" s="302">
        <f t="shared" si="68"/>
        <v>0</v>
      </c>
      <c r="Q168" s="302">
        <f t="shared" si="69"/>
        <v>0</v>
      </c>
      <c r="R168" s="302" t="e">
        <f t="shared" si="70"/>
        <v>#DIV/0!</v>
      </c>
      <c r="S168" s="249">
        <f t="shared" si="48"/>
        <v>0</v>
      </c>
      <c r="T168" s="249">
        <f t="shared" si="49"/>
        <v>0</v>
      </c>
      <c r="U168" s="249">
        <f t="shared" si="50"/>
        <v>0</v>
      </c>
      <c r="V168" s="249">
        <f t="shared" si="51"/>
        <v>0</v>
      </c>
      <c r="W168" s="285" t="str">
        <f t="shared" si="56"/>
        <v>N</v>
      </c>
      <c r="X168" s="286">
        <f t="shared" si="57"/>
        <v>0</v>
      </c>
      <c r="Y168" s="287" t="str">
        <f t="shared" si="58"/>
        <v>E</v>
      </c>
      <c r="Z168" s="288">
        <f t="shared" si="71"/>
        <v>0</v>
      </c>
      <c r="AA168" s="248">
        <f t="shared" si="52"/>
        <v>0</v>
      </c>
      <c r="AB168" s="248">
        <f t="shared" si="53"/>
        <v>0</v>
      </c>
      <c r="AC168" s="248">
        <f t="shared" si="54"/>
        <v>0</v>
      </c>
    </row>
    <row r="169" spans="1:29" ht="15.75" customHeight="1">
      <c r="A169" s="37"/>
      <c r="B169" s="247">
        <v>160</v>
      </c>
      <c r="C169" s="305"/>
      <c r="D169" s="305"/>
      <c r="E169" s="305"/>
      <c r="F169" s="303">
        <f t="shared" si="59"/>
        <v>0</v>
      </c>
      <c r="G169" s="249">
        <f t="shared" si="60"/>
        <v>0</v>
      </c>
      <c r="H169" s="300">
        <f t="shared" si="55"/>
        <v>0</v>
      </c>
      <c r="I169" s="309">
        <f t="shared" si="61"/>
        <v>0</v>
      </c>
      <c r="J169" s="309">
        <f t="shared" si="62"/>
        <v>0</v>
      </c>
      <c r="K169" s="249">
        <f t="shared" si="63"/>
        <v>0</v>
      </c>
      <c r="L169" s="249">
        <f t="shared" si="64"/>
        <v>0</v>
      </c>
      <c r="M169" s="249">
        <f t="shared" si="65"/>
        <v>0</v>
      </c>
      <c r="N169" s="304">
        <f t="shared" si="66"/>
        <v>0</v>
      </c>
      <c r="O169" s="302">
        <f t="shared" si="67"/>
        <v>0</v>
      </c>
      <c r="P169" s="302">
        <f t="shared" si="68"/>
        <v>0</v>
      </c>
      <c r="Q169" s="302">
        <f t="shared" si="69"/>
        <v>0</v>
      </c>
      <c r="R169" s="302" t="e">
        <f t="shared" si="70"/>
        <v>#DIV/0!</v>
      </c>
      <c r="S169" s="249">
        <f t="shared" si="48"/>
        <v>0</v>
      </c>
      <c r="T169" s="249">
        <f t="shared" si="49"/>
        <v>0</v>
      </c>
      <c r="U169" s="249">
        <f t="shared" si="50"/>
        <v>0</v>
      </c>
      <c r="V169" s="249">
        <f t="shared" si="51"/>
        <v>0</v>
      </c>
      <c r="W169" s="285" t="str">
        <f t="shared" si="56"/>
        <v>N</v>
      </c>
      <c r="X169" s="286">
        <f t="shared" si="57"/>
        <v>0</v>
      </c>
      <c r="Y169" s="287" t="str">
        <f t="shared" si="58"/>
        <v>E</v>
      </c>
      <c r="Z169" s="288">
        <f t="shared" si="71"/>
        <v>0</v>
      </c>
      <c r="AA169" s="248">
        <f t="shared" si="52"/>
        <v>0</v>
      </c>
      <c r="AB169" s="248">
        <f t="shared" si="53"/>
        <v>0</v>
      </c>
      <c r="AC169" s="248">
        <f t="shared" si="54"/>
        <v>0</v>
      </c>
    </row>
    <row r="170" spans="1:29" ht="15.75" customHeight="1">
      <c r="A170" s="37"/>
      <c r="B170" s="247">
        <v>161</v>
      </c>
      <c r="C170" s="305"/>
      <c r="D170" s="305"/>
      <c r="E170" s="305"/>
      <c r="F170" s="303">
        <f t="shared" si="59"/>
        <v>0</v>
      </c>
      <c r="G170" s="249">
        <f t="shared" si="60"/>
        <v>0</v>
      </c>
      <c r="H170" s="300">
        <f t="shared" si="55"/>
        <v>0</v>
      </c>
      <c r="I170" s="309">
        <f t="shared" si="61"/>
        <v>0</v>
      </c>
      <c r="J170" s="309">
        <f t="shared" si="62"/>
        <v>0</v>
      </c>
      <c r="K170" s="249">
        <f t="shared" si="63"/>
        <v>0</v>
      </c>
      <c r="L170" s="249">
        <f t="shared" si="64"/>
        <v>0</v>
      </c>
      <c r="M170" s="249">
        <f t="shared" si="65"/>
        <v>0</v>
      </c>
      <c r="N170" s="304">
        <f t="shared" si="66"/>
        <v>0</v>
      </c>
      <c r="O170" s="302">
        <f t="shared" si="67"/>
        <v>0</v>
      </c>
      <c r="P170" s="302">
        <f t="shared" si="68"/>
        <v>0</v>
      </c>
      <c r="Q170" s="302">
        <f t="shared" si="69"/>
        <v>0</v>
      </c>
      <c r="R170" s="302" t="e">
        <f t="shared" si="70"/>
        <v>#DIV/0!</v>
      </c>
      <c r="S170" s="249">
        <f t="shared" si="48"/>
        <v>0</v>
      </c>
      <c r="T170" s="249">
        <f t="shared" si="49"/>
        <v>0</v>
      </c>
      <c r="U170" s="249">
        <f t="shared" si="50"/>
        <v>0</v>
      </c>
      <c r="V170" s="249">
        <f t="shared" si="51"/>
        <v>0</v>
      </c>
      <c r="W170" s="285" t="str">
        <f t="shared" si="56"/>
        <v>N</v>
      </c>
      <c r="X170" s="286">
        <f t="shared" si="57"/>
        <v>0</v>
      </c>
      <c r="Y170" s="287" t="str">
        <f t="shared" si="58"/>
        <v>E</v>
      </c>
      <c r="Z170" s="288">
        <f t="shared" si="71"/>
        <v>0</v>
      </c>
      <c r="AA170" s="248">
        <f t="shared" si="52"/>
        <v>0</v>
      </c>
      <c r="AB170" s="248">
        <f t="shared" si="53"/>
        <v>0</v>
      </c>
      <c r="AC170" s="248">
        <f t="shared" si="54"/>
        <v>0</v>
      </c>
    </row>
    <row r="171" spans="1:29" ht="15.75" customHeight="1">
      <c r="A171" s="37"/>
      <c r="B171" s="247">
        <v>162</v>
      </c>
      <c r="C171" s="305"/>
      <c r="D171" s="305"/>
      <c r="E171" s="305"/>
      <c r="F171" s="303">
        <f t="shared" si="59"/>
        <v>0</v>
      </c>
      <c r="G171" s="249">
        <f t="shared" si="60"/>
        <v>0</v>
      </c>
      <c r="H171" s="300">
        <f t="shared" si="55"/>
        <v>0</v>
      </c>
      <c r="I171" s="309">
        <f t="shared" si="61"/>
        <v>0</v>
      </c>
      <c r="J171" s="309">
        <f t="shared" si="62"/>
        <v>0</v>
      </c>
      <c r="K171" s="249">
        <f t="shared" si="63"/>
        <v>0</v>
      </c>
      <c r="L171" s="249">
        <f t="shared" si="64"/>
        <v>0</v>
      </c>
      <c r="M171" s="249">
        <f t="shared" si="65"/>
        <v>0</v>
      </c>
      <c r="N171" s="304">
        <f t="shared" si="66"/>
        <v>0</v>
      </c>
      <c r="O171" s="302">
        <f t="shared" si="67"/>
        <v>0</v>
      </c>
      <c r="P171" s="302">
        <f t="shared" si="68"/>
        <v>0</v>
      </c>
      <c r="Q171" s="302">
        <f t="shared" si="69"/>
        <v>0</v>
      </c>
      <c r="R171" s="302" t="e">
        <f t="shared" si="70"/>
        <v>#DIV/0!</v>
      </c>
      <c r="S171" s="249">
        <f t="shared" si="48"/>
        <v>0</v>
      </c>
      <c r="T171" s="249">
        <f t="shared" si="49"/>
        <v>0</v>
      </c>
      <c r="U171" s="249">
        <f t="shared" si="50"/>
        <v>0</v>
      </c>
      <c r="V171" s="249">
        <f t="shared" si="51"/>
        <v>0</v>
      </c>
      <c r="W171" s="285" t="str">
        <f t="shared" si="56"/>
        <v>N</v>
      </c>
      <c r="X171" s="286">
        <f t="shared" si="57"/>
        <v>0</v>
      </c>
      <c r="Y171" s="287" t="str">
        <f t="shared" si="58"/>
        <v>E</v>
      </c>
      <c r="Z171" s="288">
        <f t="shared" si="71"/>
        <v>0</v>
      </c>
      <c r="AA171" s="248">
        <f t="shared" si="52"/>
        <v>0</v>
      </c>
      <c r="AB171" s="248">
        <f t="shared" si="53"/>
        <v>0</v>
      </c>
      <c r="AC171" s="248">
        <f t="shared" si="54"/>
        <v>0</v>
      </c>
    </row>
    <row r="172" spans="1:29" ht="15.75" customHeight="1">
      <c r="A172" s="37"/>
      <c r="B172" s="247">
        <v>163</v>
      </c>
      <c r="C172" s="305"/>
      <c r="D172" s="305"/>
      <c r="E172" s="305"/>
      <c r="F172" s="303">
        <f t="shared" si="59"/>
        <v>0</v>
      </c>
      <c r="G172" s="249">
        <f t="shared" si="60"/>
        <v>0</v>
      </c>
      <c r="H172" s="300">
        <f t="shared" si="55"/>
        <v>0</v>
      </c>
      <c r="I172" s="309">
        <f t="shared" si="61"/>
        <v>0</v>
      </c>
      <c r="J172" s="309">
        <f t="shared" si="62"/>
        <v>0</v>
      </c>
      <c r="K172" s="249">
        <f t="shared" si="63"/>
        <v>0</v>
      </c>
      <c r="L172" s="249">
        <f t="shared" si="64"/>
        <v>0</v>
      </c>
      <c r="M172" s="249">
        <f t="shared" si="65"/>
        <v>0</v>
      </c>
      <c r="N172" s="304">
        <f t="shared" si="66"/>
        <v>0</v>
      </c>
      <c r="O172" s="302">
        <f t="shared" si="67"/>
        <v>0</v>
      </c>
      <c r="P172" s="302">
        <f t="shared" si="68"/>
        <v>0</v>
      </c>
      <c r="Q172" s="302">
        <f t="shared" si="69"/>
        <v>0</v>
      </c>
      <c r="R172" s="302" t="e">
        <f t="shared" si="70"/>
        <v>#DIV/0!</v>
      </c>
      <c r="S172" s="249">
        <f t="shared" si="48"/>
        <v>0</v>
      </c>
      <c r="T172" s="249">
        <f t="shared" si="49"/>
        <v>0</v>
      </c>
      <c r="U172" s="249">
        <f t="shared" si="50"/>
        <v>0</v>
      </c>
      <c r="V172" s="249">
        <f t="shared" si="51"/>
        <v>0</v>
      </c>
      <c r="W172" s="285" t="str">
        <f t="shared" si="56"/>
        <v>N</v>
      </c>
      <c r="X172" s="286">
        <f t="shared" si="57"/>
        <v>0</v>
      </c>
      <c r="Y172" s="287" t="str">
        <f t="shared" si="58"/>
        <v>E</v>
      </c>
      <c r="Z172" s="288">
        <f t="shared" si="71"/>
        <v>0</v>
      </c>
      <c r="AA172" s="248">
        <f t="shared" si="52"/>
        <v>0</v>
      </c>
      <c r="AB172" s="248">
        <f t="shared" si="53"/>
        <v>0</v>
      </c>
      <c r="AC172" s="248">
        <f t="shared" si="54"/>
        <v>0</v>
      </c>
    </row>
    <row r="173" spans="1:29" ht="15.75" customHeight="1">
      <c r="A173" s="37"/>
      <c r="B173" s="247">
        <v>164</v>
      </c>
      <c r="C173" s="305"/>
      <c r="D173" s="305"/>
      <c r="E173" s="305"/>
      <c r="F173" s="303">
        <f t="shared" si="59"/>
        <v>0</v>
      </c>
      <c r="G173" s="249">
        <f t="shared" si="60"/>
        <v>0</v>
      </c>
      <c r="H173" s="300">
        <f t="shared" si="55"/>
        <v>0</v>
      </c>
      <c r="I173" s="309">
        <f t="shared" si="61"/>
        <v>0</v>
      </c>
      <c r="J173" s="309">
        <f t="shared" si="62"/>
        <v>0</v>
      </c>
      <c r="K173" s="249">
        <f t="shared" si="63"/>
        <v>0</v>
      </c>
      <c r="L173" s="249">
        <f t="shared" si="64"/>
        <v>0</v>
      </c>
      <c r="M173" s="249">
        <f t="shared" si="65"/>
        <v>0</v>
      </c>
      <c r="N173" s="304">
        <f t="shared" si="66"/>
        <v>0</v>
      </c>
      <c r="O173" s="302">
        <f t="shared" si="67"/>
        <v>0</v>
      </c>
      <c r="P173" s="302">
        <f t="shared" si="68"/>
        <v>0</v>
      </c>
      <c r="Q173" s="302">
        <f t="shared" si="69"/>
        <v>0</v>
      </c>
      <c r="R173" s="302" t="e">
        <f t="shared" si="70"/>
        <v>#DIV/0!</v>
      </c>
      <c r="S173" s="249">
        <f t="shared" si="48"/>
        <v>0</v>
      </c>
      <c r="T173" s="249">
        <f t="shared" si="49"/>
        <v>0</v>
      </c>
      <c r="U173" s="249">
        <f t="shared" si="50"/>
        <v>0</v>
      </c>
      <c r="V173" s="249">
        <f t="shared" si="51"/>
        <v>0</v>
      </c>
      <c r="W173" s="285" t="str">
        <f t="shared" si="56"/>
        <v>N</v>
      </c>
      <c r="X173" s="286">
        <f t="shared" si="57"/>
        <v>0</v>
      </c>
      <c r="Y173" s="287" t="str">
        <f t="shared" si="58"/>
        <v>E</v>
      </c>
      <c r="Z173" s="288">
        <f t="shared" si="71"/>
        <v>0</v>
      </c>
      <c r="AA173" s="248">
        <f t="shared" si="52"/>
        <v>0</v>
      </c>
      <c r="AB173" s="248">
        <f t="shared" si="53"/>
        <v>0</v>
      </c>
      <c r="AC173" s="248">
        <f t="shared" si="54"/>
        <v>0</v>
      </c>
    </row>
    <row r="174" spans="1:29" ht="15.75" customHeight="1">
      <c r="A174" s="37"/>
      <c r="B174" s="247">
        <v>165</v>
      </c>
      <c r="C174" s="305"/>
      <c r="D174" s="305"/>
      <c r="E174" s="305"/>
      <c r="F174" s="303">
        <f t="shared" si="59"/>
        <v>0</v>
      </c>
      <c r="G174" s="249">
        <f t="shared" si="60"/>
        <v>0</v>
      </c>
      <c r="H174" s="300">
        <f t="shared" si="55"/>
        <v>0</v>
      </c>
      <c r="I174" s="309">
        <f t="shared" si="61"/>
        <v>0</v>
      </c>
      <c r="J174" s="309">
        <f t="shared" si="62"/>
        <v>0</v>
      </c>
      <c r="K174" s="249">
        <f t="shared" si="63"/>
        <v>0</v>
      </c>
      <c r="L174" s="249">
        <f t="shared" si="64"/>
        <v>0</v>
      </c>
      <c r="M174" s="249">
        <f t="shared" si="65"/>
        <v>0</v>
      </c>
      <c r="N174" s="304">
        <f t="shared" si="66"/>
        <v>0</v>
      </c>
      <c r="O174" s="302">
        <f t="shared" si="67"/>
        <v>0</v>
      </c>
      <c r="P174" s="302">
        <f t="shared" si="68"/>
        <v>0</v>
      </c>
      <c r="Q174" s="302">
        <f t="shared" si="69"/>
        <v>0</v>
      </c>
      <c r="R174" s="302" t="e">
        <f t="shared" si="70"/>
        <v>#DIV/0!</v>
      </c>
      <c r="S174" s="249">
        <f t="shared" si="48"/>
        <v>0</v>
      </c>
      <c r="T174" s="249">
        <f t="shared" si="49"/>
        <v>0</v>
      </c>
      <c r="U174" s="249">
        <f t="shared" si="50"/>
        <v>0</v>
      </c>
      <c r="V174" s="249">
        <f t="shared" si="51"/>
        <v>0</v>
      </c>
      <c r="W174" s="285" t="str">
        <f t="shared" si="56"/>
        <v>N</v>
      </c>
      <c r="X174" s="286">
        <f t="shared" si="57"/>
        <v>0</v>
      </c>
      <c r="Y174" s="287" t="str">
        <f t="shared" si="58"/>
        <v>E</v>
      </c>
      <c r="Z174" s="288">
        <f t="shared" si="71"/>
        <v>0</v>
      </c>
      <c r="AA174" s="248">
        <f t="shared" si="52"/>
        <v>0</v>
      </c>
      <c r="AB174" s="248">
        <f t="shared" si="53"/>
        <v>0</v>
      </c>
      <c r="AC174" s="248">
        <f t="shared" si="54"/>
        <v>0</v>
      </c>
    </row>
    <row r="175" spans="1:29" ht="15.75" customHeight="1">
      <c r="A175" s="37"/>
      <c r="B175" s="247">
        <v>166</v>
      </c>
      <c r="C175" s="305"/>
      <c r="D175" s="305"/>
      <c r="E175" s="305"/>
      <c r="F175" s="303">
        <f t="shared" si="59"/>
        <v>0</v>
      </c>
      <c r="G175" s="249">
        <f t="shared" si="60"/>
        <v>0</v>
      </c>
      <c r="H175" s="300">
        <f t="shared" si="55"/>
        <v>0</v>
      </c>
      <c r="I175" s="309">
        <f t="shared" si="61"/>
        <v>0</v>
      </c>
      <c r="J175" s="309">
        <f t="shared" si="62"/>
        <v>0</v>
      </c>
      <c r="K175" s="249">
        <f t="shared" si="63"/>
        <v>0</v>
      </c>
      <c r="L175" s="249">
        <f t="shared" si="64"/>
        <v>0</v>
      </c>
      <c r="M175" s="249">
        <f t="shared" si="65"/>
        <v>0</v>
      </c>
      <c r="N175" s="304">
        <f t="shared" si="66"/>
        <v>0</v>
      </c>
      <c r="O175" s="302">
        <f t="shared" si="67"/>
        <v>0</v>
      </c>
      <c r="P175" s="302">
        <f t="shared" si="68"/>
        <v>0</v>
      </c>
      <c r="Q175" s="302">
        <f t="shared" si="69"/>
        <v>0</v>
      </c>
      <c r="R175" s="302" t="e">
        <f t="shared" si="70"/>
        <v>#DIV/0!</v>
      </c>
      <c r="S175" s="249">
        <f t="shared" si="48"/>
        <v>0</v>
      </c>
      <c r="T175" s="249">
        <f t="shared" si="49"/>
        <v>0</v>
      </c>
      <c r="U175" s="249">
        <f t="shared" si="50"/>
        <v>0</v>
      </c>
      <c r="V175" s="249">
        <f t="shared" si="51"/>
        <v>0</v>
      </c>
      <c r="W175" s="285" t="str">
        <f t="shared" si="56"/>
        <v>N</v>
      </c>
      <c r="X175" s="286">
        <f t="shared" si="57"/>
        <v>0</v>
      </c>
      <c r="Y175" s="287" t="str">
        <f t="shared" si="58"/>
        <v>E</v>
      </c>
      <c r="Z175" s="288">
        <f t="shared" si="71"/>
        <v>0</v>
      </c>
      <c r="AA175" s="248">
        <f t="shared" si="52"/>
        <v>0</v>
      </c>
      <c r="AB175" s="248">
        <f t="shared" si="53"/>
        <v>0</v>
      </c>
      <c r="AC175" s="248">
        <f t="shared" si="54"/>
        <v>0</v>
      </c>
    </row>
    <row r="176" spans="1:29" ht="15.75" customHeight="1">
      <c r="A176" s="37"/>
      <c r="B176" s="247">
        <v>167</v>
      </c>
      <c r="C176" s="305"/>
      <c r="D176" s="305"/>
      <c r="E176" s="305"/>
      <c r="F176" s="303">
        <f t="shared" si="59"/>
        <v>0</v>
      </c>
      <c r="G176" s="249">
        <f t="shared" si="60"/>
        <v>0</v>
      </c>
      <c r="H176" s="300">
        <f t="shared" si="55"/>
        <v>0</v>
      </c>
      <c r="I176" s="309">
        <f t="shared" si="61"/>
        <v>0</v>
      </c>
      <c r="J176" s="309">
        <f t="shared" si="62"/>
        <v>0</v>
      </c>
      <c r="K176" s="249">
        <f t="shared" si="63"/>
        <v>0</v>
      </c>
      <c r="L176" s="249">
        <f t="shared" si="64"/>
        <v>0</v>
      </c>
      <c r="M176" s="249">
        <f t="shared" si="65"/>
        <v>0</v>
      </c>
      <c r="N176" s="304">
        <f t="shared" si="66"/>
        <v>0</v>
      </c>
      <c r="O176" s="302">
        <f t="shared" si="67"/>
        <v>0</v>
      </c>
      <c r="P176" s="302">
        <f t="shared" si="68"/>
        <v>0</v>
      </c>
      <c r="Q176" s="302">
        <f t="shared" si="69"/>
        <v>0</v>
      </c>
      <c r="R176" s="302" t="e">
        <f t="shared" si="70"/>
        <v>#DIV/0!</v>
      </c>
      <c r="S176" s="249">
        <f t="shared" si="48"/>
        <v>0</v>
      </c>
      <c r="T176" s="249">
        <f t="shared" si="49"/>
        <v>0</v>
      </c>
      <c r="U176" s="249">
        <f t="shared" si="50"/>
        <v>0</v>
      </c>
      <c r="V176" s="249">
        <f t="shared" si="51"/>
        <v>0</v>
      </c>
      <c r="W176" s="285" t="str">
        <f t="shared" si="56"/>
        <v>N</v>
      </c>
      <c r="X176" s="286">
        <f t="shared" si="57"/>
        <v>0</v>
      </c>
      <c r="Y176" s="287" t="str">
        <f t="shared" si="58"/>
        <v>E</v>
      </c>
      <c r="Z176" s="288">
        <f t="shared" si="71"/>
        <v>0</v>
      </c>
      <c r="AA176" s="248">
        <f t="shared" si="52"/>
        <v>0</v>
      </c>
      <c r="AB176" s="248">
        <f t="shared" si="53"/>
        <v>0</v>
      </c>
      <c r="AC176" s="248">
        <f t="shared" si="54"/>
        <v>0</v>
      </c>
    </row>
    <row r="177" spans="1:29" ht="15.75" customHeight="1">
      <c r="A177" s="37"/>
      <c r="B177" s="247">
        <v>168</v>
      </c>
      <c r="C177" s="305"/>
      <c r="D177" s="305"/>
      <c r="E177" s="305"/>
      <c r="F177" s="303">
        <f t="shared" si="59"/>
        <v>0</v>
      </c>
      <c r="G177" s="249">
        <f t="shared" si="60"/>
        <v>0</v>
      </c>
      <c r="H177" s="300">
        <f t="shared" si="55"/>
        <v>0</v>
      </c>
      <c r="I177" s="309">
        <f t="shared" si="61"/>
        <v>0</v>
      </c>
      <c r="J177" s="309">
        <f t="shared" si="62"/>
        <v>0</v>
      </c>
      <c r="K177" s="249">
        <f t="shared" si="63"/>
        <v>0</v>
      </c>
      <c r="L177" s="249">
        <f t="shared" si="64"/>
        <v>0</v>
      </c>
      <c r="M177" s="249">
        <f t="shared" si="65"/>
        <v>0</v>
      </c>
      <c r="N177" s="304">
        <f t="shared" si="66"/>
        <v>0</v>
      </c>
      <c r="O177" s="302">
        <f t="shared" si="67"/>
        <v>0</v>
      </c>
      <c r="P177" s="302">
        <f t="shared" si="68"/>
        <v>0</v>
      </c>
      <c r="Q177" s="302">
        <f t="shared" si="69"/>
        <v>0</v>
      </c>
      <c r="R177" s="302" t="e">
        <f t="shared" si="70"/>
        <v>#DIV/0!</v>
      </c>
      <c r="S177" s="249">
        <f t="shared" si="48"/>
        <v>0</v>
      </c>
      <c r="T177" s="249">
        <f t="shared" si="49"/>
        <v>0</v>
      </c>
      <c r="U177" s="249">
        <f t="shared" si="50"/>
        <v>0</v>
      </c>
      <c r="V177" s="249">
        <f t="shared" si="51"/>
        <v>0</v>
      </c>
      <c r="W177" s="285" t="str">
        <f t="shared" si="56"/>
        <v>N</v>
      </c>
      <c r="X177" s="286">
        <f t="shared" si="57"/>
        <v>0</v>
      </c>
      <c r="Y177" s="287" t="str">
        <f t="shared" si="58"/>
        <v>E</v>
      </c>
      <c r="Z177" s="288">
        <f t="shared" si="71"/>
        <v>0</v>
      </c>
      <c r="AA177" s="248">
        <f t="shared" si="52"/>
        <v>0</v>
      </c>
      <c r="AB177" s="248">
        <f t="shared" si="53"/>
        <v>0</v>
      </c>
      <c r="AC177" s="248">
        <f t="shared" si="54"/>
        <v>0</v>
      </c>
    </row>
    <row r="178" spans="1:29" ht="15.75" customHeight="1">
      <c r="A178" s="37"/>
      <c r="B178" s="247">
        <v>169</v>
      </c>
      <c r="C178" s="305"/>
      <c r="D178" s="305"/>
      <c r="E178" s="305"/>
      <c r="F178" s="303">
        <f t="shared" si="59"/>
        <v>0</v>
      </c>
      <c r="G178" s="249">
        <f t="shared" si="60"/>
        <v>0</v>
      </c>
      <c r="H178" s="300">
        <f t="shared" si="55"/>
        <v>0</v>
      </c>
      <c r="I178" s="309">
        <f t="shared" si="61"/>
        <v>0</v>
      </c>
      <c r="J178" s="309">
        <f t="shared" si="62"/>
        <v>0</v>
      </c>
      <c r="K178" s="249">
        <f t="shared" si="63"/>
        <v>0</v>
      </c>
      <c r="L178" s="249">
        <f t="shared" si="64"/>
        <v>0</v>
      </c>
      <c r="M178" s="249">
        <f t="shared" si="65"/>
        <v>0</v>
      </c>
      <c r="N178" s="304">
        <f t="shared" si="66"/>
        <v>0</v>
      </c>
      <c r="O178" s="302">
        <f t="shared" si="67"/>
        <v>0</v>
      </c>
      <c r="P178" s="302">
        <f t="shared" si="68"/>
        <v>0</v>
      </c>
      <c r="Q178" s="302">
        <f t="shared" si="69"/>
        <v>0</v>
      </c>
      <c r="R178" s="302" t="e">
        <f t="shared" si="70"/>
        <v>#DIV/0!</v>
      </c>
      <c r="S178" s="249">
        <f t="shared" si="48"/>
        <v>0</v>
      </c>
      <c r="T178" s="249">
        <f t="shared" si="49"/>
        <v>0</v>
      </c>
      <c r="U178" s="249">
        <f t="shared" si="50"/>
        <v>0</v>
      </c>
      <c r="V178" s="249">
        <f t="shared" si="51"/>
        <v>0</v>
      </c>
      <c r="W178" s="285" t="str">
        <f t="shared" si="56"/>
        <v>N</v>
      </c>
      <c r="X178" s="286">
        <f t="shared" si="57"/>
        <v>0</v>
      </c>
      <c r="Y178" s="287" t="str">
        <f t="shared" si="58"/>
        <v>E</v>
      </c>
      <c r="Z178" s="288">
        <f t="shared" si="71"/>
        <v>0</v>
      </c>
      <c r="AA178" s="248">
        <f t="shared" si="52"/>
        <v>0</v>
      </c>
      <c r="AB178" s="248">
        <f t="shared" si="53"/>
        <v>0</v>
      </c>
      <c r="AC178" s="248">
        <f t="shared" si="54"/>
        <v>0</v>
      </c>
    </row>
    <row r="179" spans="1:29" ht="15.75" customHeight="1">
      <c r="A179" s="37"/>
      <c r="B179" s="247">
        <v>170</v>
      </c>
      <c r="C179" s="305"/>
      <c r="D179" s="305"/>
      <c r="E179" s="305"/>
      <c r="F179" s="303">
        <f t="shared" si="59"/>
        <v>0</v>
      </c>
      <c r="G179" s="249">
        <f t="shared" si="60"/>
        <v>0</v>
      </c>
      <c r="H179" s="300">
        <f t="shared" si="55"/>
        <v>0</v>
      </c>
      <c r="I179" s="309">
        <f t="shared" si="61"/>
        <v>0</v>
      </c>
      <c r="J179" s="309">
        <f t="shared" si="62"/>
        <v>0</v>
      </c>
      <c r="K179" s="249">
        <f t="shared" si="63"/>
        <v>0</v>
      </c>
      <c r="L179" s="249">
        <f t="shared" si="64"/>
        <v>0</v>
      </c>
      <c r="M179" s="249">
        <f t="shared" si="65"/>
        <v>0</v>
      </c>
      <c r="N179" s="304">
        <f t="shared" si="66"/>
        <v>0</v>
      </c>
      <c r="O179" s="302">
        <f t="shared" si="67"/>
        <v>0</v>
      </c>
      <c r="P179" s="302">
        <f t="shared" si="68"/>
        <v>0</v>
      </c>
      <c r="Q179" s="302">
        <f t="shared" si="69"/>
        <v>0</v>
      </c>
      <c r="R179" s="302" t="e">
        <f t="shared" si="70"/>
        <v>#DIV/0!</v>
      </c>
      <c r="S179" s="249">
        <f t="shared" si="48"/>
        <v>0</v>
      </c>
      <c r="T179" s="249">
        <f t="shared" si="49"/>
        <v>0</v>
      </c>
      <c r="U179" s="249">
        <f t="shared" si="50"/>
        <v>0</v>
      </c>
      <c r="V179" s="249">
        <f t="shared" si="51"/>
        <v>0</v>
      </c>
      <c r="W179" s="285" t="str">
        <f t="shared" si="56"/>
        <v>N</v>
      </c>
      <c r="X179" s="286">
        <f t="shared" si="57"/>
        <v>0</v>
      </c>
      <c r="Y179" s="287" t="str">
        <f t="shared" si="58"/>
        <v>E</v>
      </c>
      <c r="Z179" s="288">
        <f t="shared" si="71"/>
        <v>0</v>
      </c>
      <c r="AA179" s="248">
        <f t="shared" si="52"/>
        <v>0</v>
      </c>
      <c r="AB179" s="248">
        <f t="shared" si="53"/>
        <v>0</v>
      </c>
      <c r="AC179" s="248">
        <f t="shared" si="54"/>
        <v>0</v>
      </c>
    </row>
    <row r="180" spans="1:29" ht="15.75" customHeight="1">
      <c r="A180" s="37"/>
      <c r="B180" s="247">
        <v>171</v>
      </c>
      <c r="C180" s="305"/>
      <c r="D180" s="305"/>
      <c r="E180" s="305"/>
      <c r="F180" s="303">
        <f t="shared" si="59"/>
        <v>0</v>
      </c>
      <c r="G180" s="249">
        <f t="shared" si="60"/>
        <v>0</v>
      </c>
      <c r="H180" s="300">
        <f t="shared" si="55"/>
        <v>0</v>
      </c>
      <c r="I180" s="309">
        <f t="shared" si="61"/>
        <v>0</v>
      </c>
      <c r="J180" s="309">
        <f t="shared" si="62"/>
        <v>0</v>
      </c>
      <c r="K180" s="249">
        <f t="shared" si="63"/>
        <v>0</v>
      </c>
      <c r="L180" s="249">
        <f t="shared" si="64"/>
        <v>0</v>
      </c>
      <c r="M180" s="249">
        <f t="shared" si="65"/>
        <v>0</v>
      </c>
      <c r="N180" s="304">
        <f t="shared" si="66"/>
        <v>0</v>
      </c>
      <c r="O180" s="302">
        <f t="shared" si="67"/>
        <v>0</v>
      </c>
      <c r="P180" s="302">
        <f t="shared" si="68"/>
        <v>0</v>
      </c>
      <c r="Q180" s="302">
        <f t="shared" si="69"/>
        <v>0</v>
      </c>
      <c r="R180" s="302" t="e">
        <f t="shared" si="70"/>
        <v>#DIV/0!</v>
      </c>
      <c r="S180" s="249">
        <f t="shared" si="48"/>
        <v>0</v>
      </c>
      <c r="T180" s="249">
        <f t="shared" si="49"/>
        <v>0</v>
      </c>
      <c r="U180" s="249">
        <f t="shared" si="50"/>
        <v>0</v>
      </c>
      <c r="V180" s="249">
        <f t="shared" si="51"/>
        <v>0</v>
      </c>
      <c r="W180" s="285" t="str">
        <f t="shared" si="56"/>
        <v>N</v>
      </c>
      <c r="X180" s="286">
        <f t="shared" si="57"/>
        <v>0</v>
      </c>
      <c r="Y180" s="287" t="str">
        <f t="shared" si="58"/>
        <v>E</v>
      </c>
      <c r="Z180" s="288">
        <f t="shared" si="71"/>
        <v>0</v>
      </c>
      <c r="AA180" s="248">
        <f t="shared" si="52"/>
        <v>0</v>
      </c>
      <c r="AB180" s="248">
        <f t="shared" si="53"/>
        <v>0</v>
      </c>
      <c r="AC180" s="248">
        <f t="shared" si="54"/>
        <v>0</v>
      </c>
    </row>
    <row r="181" spans="1:29" ht="15.75" customHeight="1">
      <c r="A181" s="37"/>
      <c r="B181" s="247">
        <v>172</v>
      </c>
      <c r="C181" s="305"/>
      <c r="D181" s="305"/>
      <c r="E181" s="305"/>
      <c r="F181" s="303">
        <f t="shared" si="59"/>
        <v>0</v>
      </c>
      <c r="G181" s="249">
        <f t="shared" si="60"/>
        <v>0</v>
      </c>
      <c r="H181" s="300">
        <f t="shared" si="55"/>
        <v>0</v>
      </c>
      <c r="I181" s="309">
        <f t="shared" si="61"/>
        <v>0</v>
      </c>
      <c r="J181" s="309">
        <f t="shared" si="62"/>
        <v>0</v>
      </c>
      <c r="K181" s="249">
        <f t="shared" si="63"/>
        <v>0</v>
      </c>
      <c r="L181" s="249">
        <f t="shared" si="64"/>
        <v>0</v>
      </c>
      <c r="M181" s="249">
        <f t="shared" si="65"/>
        <v>0</v>
      </c>
      <c r="N181" s="304">
        <f t="shared" si="66"/>
        <v>0</v>
      </c>
      <c r="O181" s="302">
        <f t="shared" si="67"/>
        <v>0</v>
      </c>
      <c r="P181" s="302">
        <f t="shared" si="68"/>
        <v>0</v>
      </c>
      <c r="Q181" s="302">
        <f t="shared" si="69"/>
        <v>0</v>
      </c>
      <c r="R181" s="302" t="e">
        <f t="shared" si="70"/>
        <v>#DIV/0!</v>
      </c>
      <c r="S181" s="249">
        <f t="shared" si="48"/>
        <v>0</v>
      </c>
      <c r="T181" s="249">
        <f t="shared" si="49"/>
        <v>0</v>
      </c>
      <c r="U181" s="249">
        <f t="shared" si="50"/>
        <v>0</v>
      </c>
      <c r="V181" s="249">
        <f t="shared" si="51"/>
        <v>0</v>
      </c>
      <c r="W181" s="285" t="str">
        <f t="shared" si="56"/>
        <v>N</v>
      </c>
      <c r="X181" s="286">
        <f t="shared" si="57"/>
        <v>0</v>
      </c>
      <c r="Y181" s="287" t="str">
        <f t="shared" si="58"/>
        <v>E</v>
      </c>
      <c r="Z181" s="288">
        <f t="shared" si="71"/>
        <v>0</v>
      </c>
      <c r="AA181" s="248">
        <f t="shared" si="52"/>
        <v>0</v>
      </c>
      <c r="AB181" s="248">
        <f t="shared" si="53"/>
        <v>0</v>
      </c>
      <c r="AC181" s="248">
        <f t="shared" si="54"/>
        <v>0</v>
      </c>
    </row>
    <row r="182" spans="1:29" ht="15.75" customHeight="1">
      <c r="A182" s="37"/>
      <c r="B182" s="247">
        <v>173</v>
      </c>
      <c r="C182" s="305"/>
      <c r="D182" s="305"/>
      <c r="E182" s="305"/>
      <c r="F182" s="303">
        <f t="shared" si="59"/>
        <v>0</v>
      </c>
      <c r="G182" s="249">
        <f t="shared" si="60"/>
        <v>0</v>
      </c>
      <c r="H182" s="300">
        <f t="shared" si="55"/>
        <v>0</v>
      </c>
      <c r="I182" s="309">
        <f t="shared" si="61"/>
        <v>0</v>
      </c>
      <c r="J182" s="309">
        <f t="shared" si="62"/>
        <v>0</v>
      </c>
      <c r="K182" s="249">
        <f t="shared" si="63"/>
        <v>0</v>
      </c>
      <c r="L182" s="249">
        <f t="shared" si="64"/>
        <v>0</v>
      </c>
      <c r="M182" s="249">
        <f t="shared" si="65"/>
        <v>0</v>
      </c>
      <c r="N182" s="304">
        <f t="shared" si="66"/>
        <v>0</v>
      </c>
      <c r="O182" s="302">
        <f t="shared" si="67"/>
        <v>0</v>
      </c>
      <c r="P182" s="302">
        <f t="shared" si="68"/>
        <v>0</v>
      </c>
      <c r="Q182" s="302">
        <f t="shared" si="69"/>
        <v>0</v>
      </c>
      <c r="R182" s="302" t="e">
        <f t="shared" si="70"/>
        <v>#DIV/0!</v>
      </c>
      <c r="S182" s="249">
        <f t="shared" si="48"/>
        <v>0</v>
      </c>
      <c r="T182" s="249">
        <f t="shared" si="49"/>
        <v>0</v>
      </c>
      <c r="U182" s="249">
        <f t="shared" si="50"/>
        <v>0</v>
      </c>
      <c r="V182" s="249">
        <f t="shared" si="51"/>
        <v>0</v>
      </c>
      <c r="W182" s="285" t="str">
        <f t="shared" si="56"/>
        <v>N</v>
      </c>
      <c r="X182" s="286">
        <f t="shared" si="57"/>
        <v>0</v>
      </c>
      <c r="Y182" s="287" t="str">
        <f t="shared" si="58"/>
        <v>E</v>
      </c>
      <c r="Z182" s="288">
        <f t="shared" si="71"/>
        <v>0</v>
      </c>
      <c r="AA182" s="248">
        <f t="shared" si="52"/>
        <v>0</v>
      </c>
      <c r="AB182" s="248">
        <f t="shared" si="53"/>
        <v>0</v>
      </c>
      <c r="AC182" s="248">
        <f t="shared" si="54"/>
        <v>0</v>
      </c>
    </row>
    <row r="183" spans="1:29" ht="15.75" customHeight="1">
      <c r="A183" s="37"/>
      <c r="B183" s="247">
        <v>174</v>
      </c>
      <c r="C183" s="305"/>
      <c r="D183" s="305"/>
      <c r="E183" s="305"/>
      <c r="F183" s="303">
        <f t="shared" si="59"/>
        <v>0</v>
      </c>
      <c r="G183" s="249">
        <f t="shared" si="60"/>
        <v>0</v>
      </c>
      <c r="H183" s="300">
        <f t="shared" si="55"/>
        <v>0</v>
      </c>
      <c r="I183" s="309">
        <f t="shared" si="61"/>
        <v>0</v>
      </c>
      <c r="J183" s="309">
        <f t="shared" si="62"/>
        <v>0</v>
      </c>
      <c r="K183" s="249">
        <f t="shared" si="63"/>
        <v>0</v>
      </c>
      <c r="L183" s="249">
        <f t="shared" si="64"/>
        <v>0</v>
      </c>
      <c r="M183" s="249">
        <f t="shared" si="65"/>
        <v>0</v>
      </c>
      <c r="N183" s="304">
        <f t="shared" si="66"/>
        <v>0</v>
      </c>
      <c r="O183" s="302">
        <f t="shared" si="67"/>
        <v>0</v>
      </c>
      <c r="P183" s="302">
        <f t="shared" si="68"/>
        <v>0</v>
      </c>
      <c r="Q183" s="302">
        <f t="shared" si="69"/>
        <v>0</v>
      </c>
      <c r="R183" s="302" t="e">
        <f t="shared" si="70"/>
        <v>#DIV/0!</v>
      </c>
      <c r="S183" s="249">
        <f t="shared" si="48"/>
        <v>0</v>
      </c>
      <c r="T183" s="249">
        <f t="shared" si="49"/>
        <v>0</v>
      </c>
      <c r="U183" s="249">
        <f t="shared" si="50"/>
        <v>0</v>
      </c>
      <c r="V183" s="249">
        <f t="shared" si="51"/>
        <v>0</v>
      </c>
      <c r="W183" s="285" t="str">
        <f t="shared" si="56"/>
        <v>N</v>
      </c>
      <c r="X183" s="286">
        <f t="shared" si="57"/>
        <v>0</v>
      </c>
      <c r="Y183" s="287" t="str">
        <f t="shared" si="58"/>
        <v>E</v>
      </c>
      <c r="Z183" s="288">
        <f t="shared" si="71"/>
        <v>0</v>
      </c>
      <c r="AA183" s="248">
        <f t="shared" si="52"/>
        <v>0</v>
      </c>
      <c r="AB183" s="248">
        <f t="shared" si="53"/>
        <v>0</v>
      </c>
      <c r="AC183" s="248">
        <f t="shared" si="54"/>
        <v>0</v>
      </c>
    </row>
    <row r="184" spans="1:29" ht="15.75" customHeight="1">
      <c r="A184" s="37"/>
      <c r="B184" s="247">
        <v>175</v>
      </c>
      <c r="C184" s="305"/>
      <c r="D184" s="305"/>
      <c r="E184" s="305"/>
      <c r="F184" s="303">
        <f t="shared" si="59"/>
        <v>0</v>
      </c>
      <c r="G184" s="249">
        <f t="shared" si="60"/>
        <v>0</v>
      </c>
      <c r="H184" s="300">
        <f t="shared" si="55"/>
        <v>0</v>
      </c>
      <c r="I184" s="309">
        <f t="shared" si="61"/>
        <v>0</v>
      </c>
      <c r="J184" s="309">
        <f t="shared" si="62"/>
        <v>0</v>
      </c>
      <c r="K184" s="249">
        <f t="shared" si="63"/>
        <v>0</v>
      </c>
      <c r="L184" s="249">
        <f t="shared" si="64"/>
        <v>0</v>
      </c>
      <c r="M184" s="249">
        <f t="shared" si="65"/>
        <v>0</v>
      </c>
      <c r="N184" s="304">
        <f t="shared" si="66"/>
        <v>0</v>
      </c>
      <c r="O184" s="302">
        <f t="shared" si="67"/>
        <v>0</v>
      </c>
      <c r="P184" s="302">
        <f t="shared" si="68"/>
        <v>0</v>
      </c>
      <c r="Q184" s="302">
        <f t="shared" si="69"/>
        <v>0</v>
      </c>
      <c r="R184" s="302" t="e">
        <f t="shared" si="70"/>
        <v>#DIV/0!</v>
      </c>
      <c r="S184" s="249">
        <f t="shared" si="48"/>
        <v>0</v>
      </c>
      <c r="T184" s="249">
        <f t="shared" si="49"/>
        <v>0</v>
      </c>
      <c r="U184" s="249">
        <f t="shared" si="50"/>
        <v>0</v>
      </c>
      <c r="V184" s="249">
        <f t="shared" si="51"/>
        <v>0</v>
      </c>
      <c r="W184" s="285" t="str">
        <f t="shared" si="56"/>
        <v>N</v>
      </c>
      <c r="X184" s="286">
        <f t="shared" si="57"/>
        <v>0</v>
      </c>
      <c r="Y184" s="287" t="str">
        <f t="shared" si="58"/>
        <v>E</v>
      </c>
      <c r="Z184" s="288">
        <f t="shared" si="71"/>
        <v>0</v>
      </c>
      <c r="AA184" s="248">
        <f t="shared" si="52"/>
        <v>0</v>
      </c>
      <c r="AB184" s="248">
        <f t="shared" si="53"/>
        <v>0</v>
      </c>
      <c r="AC184" s="248">
        <f t="shared" si="54"/>
        <v>0</v>
      </c>
    </row>
    <row r="185" spans="1:29" ht="15.75" customHeight="1">
      <c r="A185" s="37"/>
      <c r="B185" s="247">
        <v>176</v>
      </c>
      <c r="C185" s="305"/>
      <c r="D185" s="305"/>
      <c r="E185" s="305"/>
      <c r="F185" s="303">
        <f t="shared" si="59"/>
        <v>0</v>
      </c>
      <c r="G185" s="249">
        <f t="shared" si="60"/>
        <v>0</v>
      </c>
      <c r="H185" s="300">
        <f t="shared" si="55"/>
        <v>0</v>
      </c>
      <c r="I185" s="309">
        <f t="shared" si="61"/>
        <v>0</v>
      </c>
      <c r="J185" s="309">
        <f t="shared" si="62"/>
        <v>0</v>
      </c>
      <c r="K185" s="249">
        <f t="shared" si="63"/>
        <v>0</v>
      </c>
      <c r="L185" s="249">
        <f t="shared" si="64"/>
        <v>0</v>
      </c>
      <c r="M185" s="249">
        <f t="shared" si="65"/>
        <v>0</v>
      </c>
      <c r="N185" s="304">
        <f t="shared" si="66"/>
        <v>0</v>
      </c>
      <c r="O185" s="302">
        <f t="shared" si="67"/>
        <v>0</v>
      </c>
      <c r="P185" s="302">
        <f t="shared" si="68"/>
        <v>0</v>
      </c>
      <c r="Q185" s="302">
        <f t="shared" si="69"/>
        <v>0</v>
      </c>
      <c r="R185" s="302" t="e">
        <f t="shared" si="70"/>
        <v>#DIV/0!</v>
      </c>
      <c r="S185" s="249">
        <f t="shared" si="48"/>
        <v>0</v>
      </c>
      <c r="T185" s="249">
        <f t="shared" si="49"/>
        <v>0</v>
      </c>
      <c r="U185" s="249">
        <f t="shared" si="50"/>
        <v>0</v>
      </c>
      <c r="V185" s="249">
        <f t="shared" si="51"/>
        <v>0</v>
      </c>
      <c r="W185" s="285" t="str">
        <f t="shared" si="56"/>
        <v>N</v>
      </c>
      <c r="X185" s="286">
        <f t="shared" si="57"/>
        <v>0</v>
      </c>
      <c r="Y185" s="287" t="str">
        <f t="shared" si="58"/>
        <v>E</v>
      </c>
      <c r="Z185" s="288">
        <f t="shared" si="71"/>
        <v>0</v>
      </c>
      <c r="AA185" s="248">
        <f t="shared" si="52"/>
        <v>0</v>
      </c>
      <c r="AB185" s="248">
        <f t="shared" si="53"/>
        <v>0</v>
      </c>
      <c r="AC185" s="248">
        <f t="shared" si="54"/>
        <v>0</v>
      </c>
    </row>
    <row r="186" spans="1:29" ht="15.75" customHeight="1">
      <c r="A186" s="37"/>
      <c r="B186" s="247">
        <v>177</v>
      </c>
      <c r="C186" s="305"/>
      <c r="D186" s="305"/>
      <c r="E186" s="305"/>
      <c r="F186" s="303">
        <f t="shared" si="59"/>
        <v>0</v>
      </c>
      <c r="G186" s="249">
        <f t="shared" si="60"/>
        <v>0</v>
      </c>
      <c r="H186" s="300">
        <f t="shared" si="55"/>
        <v>0</v>
      </c>
      <c r="I186" s="309">
        <f t="shared" si="61"/>
        <v>0</v>
      </c>
      <c r="J186" s="309">
        <f t="shared" si="62"/>
        <v>0</v>
      </c>
      <c r="K186" s="249">
        <f t="shared" si="63"/>
        <v>0</v>
      </c>
      <c r="L186" s="249">
        <f t="shared" si="64"/>
        <v>0</v>
      </c>
      <c r="M186" s="249">
        <f t="shared" si="65"/>
        <v>0</v>
      </c>
      <c r="N186" s="304">
        <f t="shared" si="66"/>
        <v>0</v>
      </c>
      <c r="O186" s="302">
        <f t="shared" si="67"/>
        <v>0</v>
      </c>
      <c r="P186" s="302">
        <f t="shared" si="68"/>
        <v>0</v>
      </c>
      <c r="Q186" s="302">
        <f t="shared" si="69"/>
        <v>0</v>
      </c>
      <c r="R186" s="302" t="e">
        <f t="shared" si="70"/>
        <v>#DIV/0!</v>
      </c>
      <c r="S186" s="249">
        <f t="shared" si="48"/>
        <v>0</v>
      </c>
      <c r="T186" s="249">
        <f t="shared" si="49"/>
        <v>0</v>
      </c>
      <c r="U186" s="249">
        <f t="shared" si="50"/>
        <v>0</v>
      </c>
      <c r="V186" s="249">
        <f t="shared" si="51"/>
        <v>0</v>
      </c>
      <c r="W186" s="285" t="str">
        <f t="shared" si="56"/>
        <v>N</v>
      </c>
      <c r="X186" s="286">
        <f t="shared" si="57"/>
        <v>0</v>
      </c>
      <c r="Y186" s="287" t="str">
        <f t="shared" si="58"/>
        <v>E</v>
      </c>
      <c r="Z186" s="288">
        <f t="shared" si="71"/>
        <v>0</v>
      </c>
      <c r="AA186" s="248">
        <f t="shared" si="52"/>
        <v>0</v>
      </c>
      <c r="AB186" s="248">
        <f t="shared" si="53"/>
        <v>0</v>
      </c>
      <c r="AC186" s="248">
        <f t="shared" si="54"/>
        <v>0</v>
      </c>
    </row>
    <row r="187" spans="1:29" ht="15.75" customHeight="1">
      <c r="A187" s="37"/>
      <c r="B187" s="247">
        <v>178</v>
      </c>
      <c r="C187" s="305"/>
      <c r="D187" s="305"/>
      <c r="E187" s="305"/>
      <c r="F187" s="303">
        <f t="shared" si="59"/>
        <v>0</v>
      </c>
      <c r="G187" s="249">
        <f t="shared" si="60"/>
        <v>0</v>
      </c>
      <c r="H187" s="300">
        <f t="shared" si="55"/>
        <v>0</v>
      </c>
      <c r="I187" s="309">
        <f t="shared" si="61"/>
        <v>0</v>
      </c>
      <c r="J187" s="309">
        <f t="shared" si="62"/>
        <v>0</v>
      </c>
      <c r="K187" s="249">
        <f t="shared" si="63"/>
        <v>0</v>
      </c>
      <c r="L187" s="249">
        <f t="shared" si="64"/>
        <v>0</v>
      </c>
      <c r="M187" s="249">
        <f t="shared" si="65"/>
        <v>0</v>
      </c>
      <c r="N187" s="304">
        <f t="shared" si="66"/>
        <v>0</v>
      </c>
      <c r="O187" s="302">
        <f t="shared" si="67"/>
        <v>0</v>
      </c>
      <c r="P187" s="302">
        <f t="shared" si="68"/>
        <v>0</v>
      </c>
      <c r="Q187" s="302">
        <f t="shared" si="69"/>
        <v>0</v>
      </c>
      <c r="R187" s="302" t="e">
        <f t="shared" si="70"/>
        <v>#DIV/0!</v>
      </c>
      <c r="S187" s="249">
        <f t="shared" si="48"/>
        <v>0</v>
      </c>
      <c r="T187" s="249">
        <f t="shared" si="49"/>
        <v>0</v>
      </c>
      <c r="U187" s="249">
        <f t="shared" si="50"/>
        <v>0</v>
      </c>
      <c r="V187" s="249">
        <f t="shared" si="51"/>
        <v>0</v>
      </c>
      <c r="W187" s="285" t="str">
        <f t="shared" si="56"/>
        <v>N</v>
      </c>
      <c r="X187" s="286">
        <f t="shared" si="57"/>
        <v>0</v>
      </c>
      <c r="Y187" s="287" t="str">
        <f t="shared" si="58"/>
        <v>E</v>
      </c>
      <c r="Z187" s="288">
        <f t="shared" si="71"/>
        <v>0</v>
      </c>
      <c r="AA187" s="248">
        <f t="shared" si="52"/>
        <v>0</v>
      </c>
      <c r="AB187" s="248">
        <f t="shared" si="53"/>
        <v>0</v>
      </c>
      <c r="AC187" s="248">
        <f t="shared" si="54"/>
        <v>0</v>
      </c>
    </row>
    <row r="188" spans="1:29" ht="15.75" customHeight="1">
      <c r="A188" s="37"/>
      <c r="B188" s="247">
        <v>179</v>
      </c>
      <c r="C188" s="305"/>
      <c r="D188" s="305"/>
      <c r="E188" s="305"/>
      <c r="F188" s="303">
        <f t="shared" si="59"/>
        <v>0</v>
      </c>
      <c r="G188" s="249">
        <f t="shared" si="60"/>
        <v>0</v>
      </c>
      <c r="H188" s="300">
        <f t="shared" si="55"/>
        <v>0</v>
      </c>
      <c r="I188" s="309">
        <f t="shared" si="61"/>
        <v>0</v>
      </c>
      <c r="J188" s="309">
        <f t="shared" si="62"/>
        <v>0</v>
      </c>
      <c r="K188" s="249">
        <f t="shared" si="63"/>
        <v>0</v>
      </c>
      <c r="L188" s="249">
        <f t="shared" si="64"/>
        <v>0</v>
      </c>
      <c r="M188" s="249">
        <f t="shared" si="65"/>
        <v>0</v>
      </c>
      <c r="N188" s="304">
        <f t="shared" si="66"/>
        <v>0</v>
      </c>
      <c r="O188" s="302">
        <f t="shared" si="67"/>
        <v>0</v>
      </c>
      <c r="P188" s="302">
        <f t="shared" si="68"/>
        <v>0</v>
      </c>
      <c r="Q188" s="302">
        <f t="shared" si="69"/>
        <v>0</v>
      </c>
      <c r="R188" s="302" t="e">
        <f t="shared" si="70"/>
        <v>#DIV/0!</v>
      </c>
      <c r="S188" s="249">
        <f t="shared" si="48"/>
        <v>0</v>
      </c>
      <c r="T188" s="249">
        <f t="shared" si="49"/>
        <v>0</v>
      </c>
      <c r="U188" s="249">
        <f t="shared" si="50"/>
        <v>0</v>
      </c>
      <c r="V188" s="249">
        <f t="shared" si="51"/>
        <v>0</v>
      </c>
      <c r="W188" s="285" t="str">
        <f t="shared" si="56"/>
        <v>N</v>
      </c>
      <c r="X188" s="286">
        <f t="shared" si="57"/>
        <v>0</v>
      </c>
      <c r="Y188" s="287" t="str">
        <f t="shared" si="58"/>
        <v>E</v>
      </c>
      <c r="Z188" s="288">
        <f t="shared" si="71"/>
        <v>0</v>
      </c>
      <c r="AA188" s="248">
        <f t="shared" si="52"/>
        <v>0</v>
      </c>
      <c r="AB188" s="248">
        <f t="shared" si="53"/>
        <v>0</v>
      </c>
      <c r="AC188" s="248">
        <f t="shared" si="54"/>
        <v>0</v>
      </c>
    </row>
    <row r="189" spans="1:29" ht="15.75" customHeight="1">
      <c r="A189" s="37"/>
      <c r="B189" s="247">
        <v>180</v>
      </c>
      <c r="C189" s="305"/>
      <c r="D189" s="305"/>
      <c r="E189" s="305"/>
      <c r="F189" s="303">
        <f t="shared" si="59"/>
        <v>0</v>
      </c>
      <c r="G189" s="249">
        <f t="shared" si="60"/>
        <v>0</v>
      </c>
      <c r="H189" s="300">
        <f t="shared" si="55"/>
        <v>0</v>
      </c>
      <c r="I189" s="309">
        <f t="shared" si="61"/>
        <v>0</v>
      </c>
      <c r="J189" s="309">
        <f t="shared" si="62"/>
        <v>0</v>
      </c>
      <c r="K189" s="249">
        <f t="shared" si="63"/>
        <v>0</v>
      </c>
      <c r="L189" s="249">
        <f t="shared" si="64"/>
        <v>0</v>
      </c>
      <c r="M189" s="249">
        <f t="shared" si="65"/>
        <v>0</v>
      </c>
      <c r="N189" s="304">
        <f t="shared" si="66"/>
        <v>0</v>
      </c>
      <c r="O189" s="302">
        <f t="shared" si="67"/>
        <v>0</v>
      </c>
      <c r="P189" s="302">
        <f t="shared" si="68"/>
        <v>0</v>
      </c>
      <c r="Q189" s="302">
        <f t="shared" si="69"/>
        <v>0</v>
      </c>
      <c r="R189" s="302" t="e">
        <f t="shared" si="70"/>
        <v>#DIV/0!</v>
      </c>
      <c r="S189" s="249">
        <f t="shared" si="48"/>
        <v>0</v>
      </c>
      <c r="T189" s="249">
        <f t="shared" si="49"/>
        <v>0</v>
      </c>
      <c r="U189" s="249">
        <f t="shared" si="50"/>
        <v>0</v>
      </c>
      <c r="V189" s="249">
        <f t="shared" si="51"/>
        <v>0</v>
      </c>
      <c r="W189" s="285" t="str">
        <f t="shared" si="56"/>
        <v>N</v>
      </c>
      <c r="X189" s="286">
        <f t="shared" si="57"/>
        <v>0</v>
      </c>
      <c r="Y189" s="287" t="str">
        <f t="shared" si="58"/>
        <v>E</v>
      </c>
      <c r="Z189" s="288">
        <f t="shared" si="71"/>
        <v>0</v>
      </c>
      <c r="AA189" s="248">
        <f t="shared" si="52"/>
        <v>0</v>
      </c>
      <c r="AB189" s="248">
        <f t="shared" si="53"/>
        <v>0</v>
      </c>
      <c r="AC189" s="248">
        <f t="shared" si="54"/>
        <v>0</v>
      </c>
    </row>
    <row r="190" spans="1:29" ht="15.75" customHeight="1">
      <c r="A190" s="37"/>
      <c r="B190" s="247">
        <v>181</v>
      </c>
      <c r="C190" s="305"/>
      <c r="D190" s="305"/>
      <c r="E190" s="305"/>
      <c r="F190" s="303">
        <f t="shared" si="59"/>
        <v>0</v>
      </c>
      <c r="G190" s="249">
        <f t="shared" si="60"/>
        <v>0</v>
      </c>
      <c r="H190" s="300">
        <f t="shared" si="55"/>
        <v>0</v>
      </c>
      <c r="I190" s="309">
        <f t="shared" si="61"/>
        <v>0</v>
      </c>
      <c r="J190" s="309">
        <f t="shared" si="62"/>
        <v>0</v>
      </c>
      <c r="K190" s="249">
        <f t="shared" si="63"/>
        <v>0</v>
      </c>
      <c r="L190" s="249">
        <f t="shared" si="64"/>
        <v>0</v>
      </c>
      <c r="M190" s="249">
        <f t="shared" si="65"/>
        <v>0</v>
      </c>
      <c r="N190" s="304">
        <f t="shared" si="66"/>
        <v>0</v>
      </c>
      <c r="O190" s="302">
        <f t="shared" si="67"/>
        <v>0</v>
      </c>
      <c r="P190" s="302">
        <f t="shared" si="68"/>
        <v>0</v>
      </c>
      <c r="Q190" s="302">
        <f t="shared" si="69"/>
        <v>0</v>
      </c>
      <c r="R190" s="302" t="e">
        <f t="shared" si="70"/>
        <v>#DIV/0!</v>
      </c>
      <c r="S190" s="249">
        <f t="shared" si="48"/>
        <v>0</v>
      </c>
      <c r="T190" s="249">
        <f t="shared" si="49"/>
        <v>0</v>
      </c>
      <c r="U190" s="249">
        <f t="shared" si="50"/>
        <v>0</v>
      </c>
      <c r="V190" s="249">
        <f t="shared" si="51"/>
        <v>0</v>
      </c>
      <c r="W190" s="285" t="str">
        <f t="shared" si="56"/>
        <v>N</v>
      </c>
      <c r="X190" s="286">
        <f t="shared" si="57"/>
        <v>0</v>
      </c>
      <c r="Y190" s="287" t="str">
        <f t="shared" si="58"/>
        <v>E</v>
      </c>
      <c r="Z190" s="288">
        <f t="shared" si="71"/>
        <v>0</v>
      </c>
      <c r="AA190" s="248">
        <f t="shared" si="52"/>
        <v>0</v>
      </c>
      <c r="AB190" s="248">
        <f t="shared" si="53"/>
        <v>0</v>
      </c>
      <c r="AC190" s="248">
        <f t="shared" si="54"/>
        <v>0</v>
      </c>
    </row>
    <row r="191" spans="1:29" ht="15.75" customHeight="1">
      <c r="A191" s="297"/>
      <c r="B191" s="247">
        <v>182</v>
      </c>
      <c r="C191" s="305"/>
      <c r="D191" s="305"/>
      <c r="E191" s="305"/>
      <c r="F191" s="303">
        <f t="shared" si="59"/>
        <v>0</v>
      </c>
      <c r="G191" s="249">
        <f t="shared" si="60"/>
        <v>0</v>
      </c>
      <c r="H191" s="300">
        <f t="shared" si="55"/>
        <v>0</v>
      </c>
      <c r="I191" s="309">
        <f t="shared" si="61"/>
        <v>0</v>
      </c>
      <c r="J191" s="309">
        <f t="shared" si="62"/>
        <v>0</v>
      </c>
      <c r="K191" s="249">
        <f t="shared" si="63"/>
        <v>0</v>
      </c>
      <c r="L191" s="249">
        <f t="shared" si="64"/>
        <v>0</v>
      </c>
      <c r="M191" s="249">
        <f t="shared" si="65"/>
        <v>0</v>
      </c>
      <c r="N191" s="304">
        <f t="shared" si="66"/>
        <v>0</v>
      </c>
      <c r="O191" s="302">
        <f t="shared" si="67"/>
        <v>0</v>
      </c>
      <c r="P191" s="302">
        <f t="shared" si="68"/>
        <v>0</v>
      </c>
      <c r="Q191" s="302">
        <f t="shared" si="69"/>
        <v>0</v>
      </c>
      <c r="R191" s="302" t="e">
        <f t="shared" si="70"/>
        <v>#DIV/0!</v>
      </c>
      <c r="S191" s="249">
        <f t="shared" si="48"/>
        <v>0</v>
      </c>
      <c r="T191" s="249">
        <f t="shared" si="49"/>
        <v>0</v>
      </c>
      <c r="U191" s="249">
        <f t="shared" si="50"/>
        <v>0</v>
      </c>
      <c r="V191" s="249">
        <f t="shared" si="51"/>
        <v>0</v>
      </c>
      <c r="W191" s="285" t="str">
        <f t="shared" si="56"/>
        <v>N</v>
      </c>
      <c r="X191" s="286">
        <f t="shared" si="57"/>
        <v>0</v>
      </c>
      <c r="Y191" s="287" t="str">
        <f t="shared" si="58"/>
        <v>E</v>
      </c>
      <c r="Z191" s="288">
        <f t="shared" si="71"/>
        <v>0</v>
      </c>
      <c r="AA191" s="248">
        <f t="shared" si="52"/>
        <v>0</v>
      </c>
      <c r="AB191" s="248">
        <f t="shared" si="53"/>
        <v>0</v>
      </c>
      <c r="AC191" s="248">
        <f t="shared" si="54"/>
        <v>0</v>
      </c>
    </row>
    <row r="192" spans="1:29" ht="15.75" customHeight="1">
      <c r="A192" s="297"/>
      <c r="B192" s="247">
        <v>183</v>
      </c>
      <c r="C192" s="305"/>
      <c r="D192" s="305"/>
      <c r="E192" s="305"/>
      <c r="F192" s="303">
        <f t="shared" si="59"/>
        <v>0</v>
      </c>
      <c r="G192" s="249">
        <f t="shared" si="60"/>
        <v>0</v>
      </c>
      <c r="H192" s="300">
        <f t="shared" si="55"/>
        <v>0</v>
      </c>
      <c r="I192" s="309">
        <f t="shared" si="61"/>
        <v>0</v>
      </c>
      <c r="J192" s="309">
        <f t="shared" si="62"/>
        <v>0</v>
      </c>
      <c r="K192" s="249">
        <f t="shared" si="63"/>
        <v>0</v>
      </c>
      <c r="L192" s="249">
        <f t="shared" si="64"/>
        <v>0</v>
      </c>
      <c r="M192" s="249">
        <f t="shared" si="65"/>
        <v>0</v>
      </c>
      <c r="N192" s="304">
        <f t="shared" si="66"/>
        <v>0</v>
      </c>
      <c r="O192" s="302">
        <f t="shared" si="67"/>
        <v>0</v>
      </c>
      <c r="P192" s="302">
        <f t="shared" si="68"/>
        <v>0</v>
      </c>
      <c r="Q192" s="302">
        <f t="shared" si="69"/>
        <v>0</v>
      </c>
      <c r="R192" s="302" t="e">
        <f t="shared" si="70"/>
        <v>#DIV/0!</v>
      </c>
      <c r="S192" s="249">
        <f t="shared" si="48"/>
        <v>0</v>
      </c>
      <c r="T192" s="249">
        <f t="shared" si="49"/>
        <v>0</v>
      </c>
      <c r="U192" s="249">
        <f t="shared" si="50"/>
        <v>0</v>
      </c>
      <c r="V192" s="249">
        <f t="shared" si="51"/>
        <v>0</v>
      </c>
      <c r="W192" s="285" t="str">
        <f t="shared" si="56"/>
        <v>N</v>
      </c>
      <c r="X192" s="286">
        <f t="shared" si="57"/>
        <v>0</v>
      </c>
      <c r="Y192" s="287" t="str">
        <f t="shared" si="58"/>
        <v>E</v>
      </c>
      <c r="Z192" s="288">
        <f t="shared" si="71"/>
        <v>0</v>
      </c>
      <c r="AA192" s="248">
        <f t="shared" si="52"/>
        <v>0</v>
      </c>
      <c r="AB192" s="248">
        <f t="shared" si="53"/>
        <v>0</v>
      </c>
      <c r="AC192" s="248">
        <f t="shared" si="54"/>
        <v>0</v>
      </c>
    </row>
    <row r="193" spans="1:29" ht="15.75" customHeight="1">
      <c r="A193" s="297"/>
      <c r="B193" s="247">
        <v>184</v>
      </c>
      <c r="C193" s="305"/>
      <c r="D193" s="305"/>
      <c r="E193" s="305"/>
      <c r="F193" s="303">
        <f t="shared" si="59"/>
        <v>0</v>
      </c>
      <c r="G193" s="249">
        <f t="shared" si="60"/>
        <v>0</v>
      </c>
      <c r="H193" s="300">
        <f t="shared" si="55"/>
        <v>0</v>
      </c>
      <c r="I193" s="309">
        <f t="shared" si="61"/>
        <v>0</v>
      </c>
      <c r="J193" s="309">
        <f t="shared" si="62"/>
        <v>0</v>
      </c>
      <c r="K193" s="249">
        <f t="shared" si="63"/>
        <v>0</v>
      </c>
      <c r="L193" s="249">
        <f t="shared" si="64"/>
        <v>0</v>
      </c>
      <c r="M193" s="249">
        <f t="shared" si="65"/>
        <v>0</v>
      </c>
      <c r="N193" s="304">
        <f t="shared" si="66"/>
        <v>0</v>
      </c>
      <c r="O193" s="302">
        <f t="shared" si="67"/>
        <v>0</v>
      </c>
      <c r="P193" s="302">
        <f t="shared" si="68"/>
        <v>0</v>
      </c>
      <c r="Q193" s="302">
        <f t="shared" si="69"/>
        <v>0</v>
      </c>
      <c r="R193" s="302" t="e">
        <f t="shared" si="70"/>
        <v>#DIV/0!</v>
      </c>
      <c r="S193" s="249">
        <f t="shared" si="48"/>
        <v>0</v>
      </c>
      <c r="T193" s="249">
        <f t="shared" si="49"/>
        <v>0</v>
      </c>
      <c r="U193" s="249">
        <f t="shared" si="50"/>
        <v>0</v>
      </c>
      <c r="V193" s="249">
        <f t="shared" si="51"/>
        <v>0</v>
      </c>
      <c r="W193" s="285" t="str">
        <f t="shared" si="56"/>
        <v>N</v>
      </c>
      <c r="X193" s="286">
        <f t="shared" si="57"/>
        <v>0</v>
      </c>
      <c r="Y193" s="287" t="str">
        <f t="shared" si="58"/>
        <v>E</v>
      </c>
      <c r="Z193" s="288">
        <f t="shared" si="71"/>
        <v>0</v>
      </c>
      <c r="AA193" s="248">
        <f t="shared" si="52"/>
        <v>0</v>
      </c>
      <c r="AB193" s="248">
        <f t="shared" si="53"/>
        <v>0</v>
      </c>
      <c r="AC193" s="248">
        <f t="shared" si="54"/>
        <v>0</v>
      </c>
    </row>
    <row r="194" spans="1:29" ht="15.75" customHeight="1">
      <c r="A194" s="297"/>
      <c r="B194" s="247">
        <v>185</v>
      </c>
      <c r="C194" s="305"/>
      <c r="D194" s="305"/>
      <c r="E194" s="305"/>
      <c r="F194" s="303">
        <f t="shared" si="59"/>
        <v>0</v>
      </c>
      <c r="G194" s="249">
        <f t="shared" si="60"/>
        <v>0</v>
      </c>
      <c r="H194" s="300">
        <f t="shared" si="55"/>
        <v>0</v>
      </c>
      <c r="I194" s="309">
        <f t="shared" si="61"/>
        <v>0</v>
      </c>
      <c r="J194" s="309">
        <f t="shared" si="62"/>
        <v>0</v>
      </c>
      <c r="K194" s="249">
        <f t="shared" si="63"/>
        <v>0</v>
      </c>
      <c r="L194" s="249">
        <f t="shared" si="64"/>
        <v>0</v>
      </c>
      <c r="M194" s="249">
        <f t="shared" si="65"/>
        <v>0</v>
      </c>
      <c r="N194" s="304">
        <f t="shared" si="66"/>
        <v>0</v>
      </c>
      <c r="O194" s="302">
        <f t="shared" si="67"/>
        <v>0</v>
      </c>
      <c r="P194" s="302">
        <f t="shared" si="68"/>
        <v>0</v>
      </c>
      <c r="Q194" s="302">
        <f t="shared" si="69"/>
        <v>0</v>
      </c>
      <c r="R194" s="302" t="e">
        <f t="shared" si="70"/>
        <v>#DIV/0!</v>
      </c>
      <c r="S194" s="249">
        <f t="shared" si="48"/>
        <v>0</v>
      </c>
      <c r="T194" s="249">
        <f t="shared" si="49"/>
        <v>0</v>
      </c>
      <c r="U194" s="249">
        <f t="shared" si="50"/>
        <v>0</v>
      </c>
      <c r="V194" s="249">
        <f t="shared" si="51"/>
        <v>0</v>
      </c>
      <c r="W194" s="285" t="str">
        <f t="shared" si="56"/>
        <v>N</v>
      </c>
      <c r="X194" s="286">
        <f t="shared" si="57"/>
        <v>0</v>
      </c>
      <c r="Y194" s="287" t="str">
        <f t="shared" si="58"/>
        <v>E</v>
      </c>
      <c r="Z194" s="288">
        <f t="shared" si="71"/>
        <v>0</v>
      </c>
      <c r="AA194" s="248">
        <f t="shared" si="52"/>
        <v>0</v>
      </c>
      <c r="AB194" s="248">
        <f t="shared" si="53"/>
        <v>0</v>
      </c>
      <c r="AC194" s="248">
        <f t="shared" si="54"/>
        <v>0</v>
      </c>
    </row>
    <row r="195" spans="1:29" ht="15.75" customHeight="1">
      <c r="A195" s="297"/>
      <c r="B195" s="247">
        <v>186</v>
      </c>
      <c r="C195" s="305"/>
      <c r="D195" s="305"/>
      <c r="E195" s="305"/>
      <c r="F195" s="303">
        <f t="shared" si="59"/>
        <v>0</v>
      </c>
      <c r="G195" s="249">
        <f t="shared" si="60"/>
        <v>0</v>
      </c>
      <c r="H195" s="300">
        <f t="shared" si="55"/>
        <v>0</v>
      </c>
      <c r="I195" s="309">
        <f t="shared" si="61"/>
        <v>0</v>
      </c>
      <c r="J195" s="309">
        <f t="shared" si="62"/>
        <v>0</v>
      </c>
      <c r="K195" s="249">
        <f t="shared" si="63"/>
        <v>0</v>
      </c>
      <c r="L195" s="249">
        <f t="shared" si="64"/>
        <v>0</v>
      </c>
      <c r="M195" s="249">
        <f t="shared" si="65"/>
        <v>0</v>
      </c>
      <c r="N195" s="304">
        <f t="shared" si="66"/>
        <v>0</v>
      </c>
      <c r="O195" s="302">
        <f t="shared" si="67"/>
        <v>0</v>
      </c>
      <c r="P195" s="302">
        <f t="shared" si="68"/>
        <v>0</v>
      </c>
      <c r="Q195" s="302">
        <f t="shared" si="69"/>
        <v>0</v>
      </c>
      <c r="R195" s="302" t="e">
        <f t="shared" si="70"/>
        <v>#DIV/0!</v>
      </c>
      <c r="S195" s="249">
        <f t="shared" si="48"/>
        <v>0</v>
      </c>
      <c r="T195" s="249">
        <f t="shared" si="49"/>
        <v>0</v>
      </c>
      <c r="U195" s="249">
        <f t="shared" si="50"/>
        <v>0</v>
      </c>
      <c r="V195" s="249">
        <f t="shared" si="51"/>
        <v>0</v>
      </c>
      <c r="W195" s="285" t="str">
        <f t="shared" si="56"/>
        <v>N</v>
      </c>
      <c r="X195" s="286">
        <f t="shared" si="57"/>
        <v>0</v>
      </c>
      <c r="Y195" s="287" t="str">
        <f t="shared" si="58"/>
        <v>E</v>
      </c>
      <c r="Z195" s="288">
        <f t="shared" si="71"/>
        <v>0</v>
      </c>
      <c r="AA195" s="248">
        <f t="shared" si="52"/>
        <v>0</v>
      </c>
      <c r="AB195" s="248">
        <f t="shared" si="53"/>
        <v>0</v>
      </c>
      <c r="AC195" s="248">
        <f t="shared" si="54"/>
        <v>0</v>
      </c>
    </row>
    <row r="196" spans="1:29" ht="15.75" customHeight="1">
      <c r="A196" s="297"/>
      <c r="B196" s="247">
        <v>187</v>
      </c>
      <c r="C196" s="305"/>
      <c r="D196" s="305"/>
      <c r="E196" s="305"/>
      <c r="F196" s="303">
        <f t="shared" si="59"/>
        <v>0</v>
      </c>
      <c r="G196" s="249">
        <f t="shared" si="60"/>
        <v>0</v>
      </c>
      <c r="H196" s="300">
        <f t="shared" si="55"/>
        <v>0</v>
      </c>
      <c r="I196" s="309">
        <f t="shared" si="61"/>
        <v>0</v>
      </c>
      <c r="J196" s="309">
        <f t="shared" si="62"/>
        <v>0</v>
      </c>
      <c r="K196" s="249">
        <f t="shared" si="63"/>
        <v>0</v>
      </c>
      <c r="L196" s="249">
        <f t="shared" si="64"/>
        <v>0</v>
      </c>
      <c r="M196" s="249">
        <f t="shared" si="65"/>
        <v>0</v>
      </c>
      <c r="N196" s="304">
        <f t="shared" si="66"/>
        <v>0</v>
      </c>
      <c r="O196" s="302">
        <f t="shared" si="67"/>
        <v>0</v>
      </c>
      <c r="P196" s="302">
        <f t="shared" si="68"/>
        <v>0</v>
      </c>
      <c r="Q196" s="302">
        <f t="shared" si="69"/>
        <v>0</v>
      </c>
      <c r="R196" s="302" t="e">
        <f t="shared" si="70"/>
        <v>#DIV/0!</v>
      </c>
      <c r="S196" s="249">
        <f t="shared" si="48"/>
        <v>0</v>
      </c>
      <c r="T196" s="249">
        <f t="shared" si="49"/>
        <v>0</v>
      </c>
      <c r="U196" s="249">
        <f t="shared" si="50"/>
        <v>0</v>
      </c>
      <c r="V196" s="249">
        <f t="shared" si="51"/>
        <v>0</v>
      </c>
      <c r="W196" s="285" t="str">
        <f t="shared" si="56"/>
        <v>N</v>
      </c>
      <c r="X196" s="286">
        <f t="shared" si="57"/>
        <v>0</v>
      </c>
      <c r="Y196" s="287" t="str">
        <f t="shared" si="58"/>
        <v>E</v>
      </c>
      <c r="Z196" s="288">
        <f t="shared" si="71"/>
        <v>0</v>
      </c>
      <c r="AA196" s="248">
        <f t="shared" si="52"/>
        <v>0</v>
      </c>
      <c r="AB196" s="248">
        <f t="shared" si="53"/>
        <v>0</v>
      </c>
      <c r="AC196" s="248">
        <f t="shared" si="54"/>
        <v>0</v>
      </c>
    </row>
    <row r="197" spans="1:29" ht="15.75" customHeight="1">
      <c r="A197" s="297"/>
      <c r="B197" s="247">
        <v>188</v>
      </c>
      <c r="C197" s="305"/>
      <c r="D197" s="305"/>
      <c r="E197" s="305"/>
      <c r="F197" s="303">
        <f t="shared" si="59"/>
        <v>0</v>
      </c>
      <c r="G197" s="249">
        <f t="shared" si="60"/>
        <v>0</v>
      </c>
      <c r="H197" s="300">
        <f t="shared" si="55"/>
        <v>0</v>
      </c>
      <c r="I197" s="309">
        <f t="shared" si="61"/>
        <v>0</v>
      </c>
      <c r="J197" s="309">
        <f t="shared" si="62"/>
        <v>0</v>
      </c>
      <c r="K197" s="249">
        <f t="shared" si="63"/>
        <v>0</v>
      </c>
      <c r="L197" s="249">
        <f t="shared" si="64"/>
        <v>0</v>
      </c>
      <c r="M197" s="249">
        <f t="shared" si="65"/>
        <v>0</v>
      </c>
      <c r="N197" s="304">
        <f t="shared" si="66"/>
        <v>0</v>
      </c>
      <c r="O197" s="302">
        <f t="shared" si="67"/>
        <v>0</v>
      </c>
      <c r="P197" s="302">
        <f t="shared" si="68"/>
        <v>0</v>
      </c>
      <c r="Q197" s="302">
        <f t="shared" si="69"/>
        <v>0</v>
      </c>
      <c r="R197" s="302" t="e">
        <f t="shared" si="70"/>
        <v>#DIV/0!</v>
      </c>
      <c r="S197" s="249">
        <f t="shared" si="48"/>
        <v>0</v>
      </c>
      <c r="T197" s="249">
        <f t="shared" si="49"/>
        <v>0</v>
      </c>
      <c r="U197" s="249">
        <f t="shared" si="50"/>
        <v>0</v>
      </c>
      <c r="V197" s="249">
        <f t="shared" si="51"/>
        <v>0</v>
      </c>
      <c r="W197" s="285" t="str">
        <f t="shared" si="56"/>
        <v>N</v>
      </c>
      <c r="X197" s="286">
        <f t="shared" si="57"/>
        <v>0</v>
      </c>
      <c r="Y197" s="287" t="str">
        <f t="shared" si="58"/>
        <v>E</v>
      </c>
      <c r="Z197" s="288">
        <f t="shared" si="71"/>
        <v>0</v>
      </c>
      <c r="AA197" s="248">
        <f t="shared" si="52"/>
        <v>0</v>
      </c>
      <c r="AB197" s="248">
        <f t="shared" si="53"/>
        <v>0</v>
      </c>
      <c r="AC197" s="248">
        <f t="shared" si="54"/>
        <v>0</v>
      </c>
    </row>
    <row r="198" spans="1:29" ht="15.75" customHeight="1">
      <c r="A198" s="297"/>
      <c r="B198" s="247">
        <v>189</v>
      </c>
      <c r="C198" s="305"/>
      <c r="D198" s="305"/>
      <c r="E198" s="305"/>
      <c r="F198" s="303">
        <f t="shared" si="59"/>
        <v>0</v>
      </c>
      <c r="G198" s="249">
        <f t="shared" si="60"/>
        <v>0</v>
      </c>
      <c r="H198" s="300">
        <f t="shared" si="55"/>
        <v>0</v>
      </c>
      <c r="I198" s="309">
        <f t="shared" si="61"/>
        <v>0</v>
      </c>
      <c r="J198" s="309">
        <f t="shared" si="62"/>
        <v>0</v>
      </c>
      <c r="K198" s="249">
        <f t="shared" si="63"/>
        <v>0</v>
      </c>
      <c r="L198" s="249">
        <f t="shared" si="64"/>
        <v>0</v>
      </c>
      <c r="M198" s="249">
        <f t="shared" si="65"/>
        <v>0</v>
      </c>
      <c r="N198" s="304">
        <f t="shared" si="66"/>
        <v>0</v>
      </c>
      <c r="O198" s="302">
        <f t="shared" si="67"/>
        <v>0</v>
      </c>
      <c r="P198" s="302">
        <f t="shared" si="68"/>
        <v>0</v>
      </c>
      <c r="Q198" s="302">
        <f t="shared" si="69"/>
        <v>0</v>
      </c>
      <c r="R198" s="302" t="e">
        <f t="shared" si="70"/>
        <v>#DIV/0!</v>
      </c>
      <c r="S198" s="249">
        <f t="shared" si="48"/>
        <v>0</v>
      </c>
      <c r="T198" s="249">
        <f t="shared" si="49"/>
        <v>0</v>
      </c>
      <c r="U198" s="249">
        <f t="shared" si="50"/>
        <v>0</v>
      </c>
      <c r="V198" s="249">
        <f t="shared" si="51"/>
        <v>0</v>
      </c>
      <c r="W198" s="285" t="str">
        <f t="shared" si="56"/>
        <v>N</v>
      </c>
      <c r="X198" s="286">
        <f t="shared" si="57"/>
        <v>0</v>
      </c>
      <c r="Y198" s="287" t="str">
        <f t="shared" si="58"/>
        <v>E</v>
      </c>
      <c r="Z198" s="288">
        <f t="shared" si="71"/>
        <v>0</v>
      </c>
      <c r="AA198" s="248">
        <f t="shared" si="52"/>
        <v>0</v>
      </c>
      <c r="AB198" s="248">
        <f t="shared" si="53"/>
        <v>0</v>
      </c>
      <c r="AC198" s="248">
        <f t="shared" si="54"/>
        <v>0</v>
      </c>
    </row>
    <row r="199" spans="1:29" ht="15.75" customHeight="1">
      <c r="A199" s="297"/>
      <c r="B199" s="247">
        <v>190</v>
      </c>
      <c r="C199" s="305"/>
      <c r="D199" s="305"/>
      <c r="E199" s="305"/>
      <c r="F199" s="303">
        <f t="shared" si="59"/>
        <v>0</v>
      </c>
      <c r="G199" s="249">
        <f t="shared" si="60"/>
        <v>0</v>
      </c>
      <c r="H199" s="300">
        <f t="shared" si="55"/>
        <v>0</v>
      </c>
      <c r="I199" s="309">
        <f t="shared" si="61"/>
        <v>0</v>
      </c>
      <c r="J199" s="309">
        <f t="shared" si="62"/>
        <v>0</v>
      </c>
      <c r="K199" s="249">
        <f t="shared" si="63"/>
        <v>0</v>
      </c>
      <c r="L199" s="249">
        <f t="shared" si="64"/>
        <v>0</v>
      </c>
      <c r="M199" s="249">
        <f t="shared" si="65"/>
        <v>0</v>
      </c>
      <c r="N199" s="304">
        <f t="shared" si="66"/>
        <v>0</v>
      </c>
      <c r="O199" s="302">
        <f t="shared" si="67"/>
        <v>0</v>
      </c>
      <c r="P199" s="302">
        <f t="shared" si="68"/>
        <v>0</v>
      </c>
      <c r="Q199" s="302">
        <f t="shared" si="69"/>
        <v>0</v>
      </c>
      <c r="R199" s="302" t="e">
        <f t="shared" si="70"/>
        <v>#DIV/0!</v>
      </c>
      <c r="S199" s="249">
        <f t="shared" si="48"/>
        <v>0</v>
      </c>
      <c r="T199" s="249">
        <f t="shared" si="49"/>
        <v>0</v>
      </c>
      <c r="U199" s="249">
        <f t="shared" si="50"/>
        <v>0</v>
      </c>
      <c r="V199" s="249">
        <f t="shared" si="51"/>
        <v>0</v>
      </c>
      <c r="W199" s="285" t="str">
        <f t="shared" si="56"/>
        <v>N</v>
      </c>
      <c r="X199" s="286">
        <f t="shared" si="57"/>
        <v>0</v>
      </c>
      <c r="Y199" s="287" t="str">
        <f t="shared" si="58"/>
        <v>E</v>
      </c>
      <c r="Z199" s="288">
        <f t="shared" si="71"/>
        <v>0</v>
      </c>
      <c r="AA199" s="248">
        <f t="shared" si="52"/>
        <v>0</v>
      </c>
      <c r="AB199" s="248">
        <f t="shared" si="53"/>
        <v>0</v>
      </c>
      <c r="AC199" s="248">
        <f t="shared" si="54"/>
        <v>0</v>
      </c>
    </row>
    <row r="200" spans="1:29" ht="15.75" customHeight="1">
      <c r="A200" s="297"/>
      <c r="B200" s="247">
        <v>191</v>
      </c>
      <c r="C200" s="305"/>
      <c r="D200" s="305"/>
      <c r="E200" s="305"/>
      <c r="F200" s="303">
        <f t="shared" si="59"/>
        <v>0</v>
      </c>
      <c r="G200" s="249">
        <f t="shared" si="60"/>
        <v>0</v>
      </c>
      <c r="H200" s="300">
        <f t="shared" si="55"/>
        <v>0</v>
      </c>
      <c r="I200" s="309">
        <f t="shared" si="61"/>
        <v>0</v>
      </c>
      <c r="J200" s="309">
        <f t="shared" si="62"/>
        <v>0</v>
      </c>
      <c r="K200" s="249">
        <f t="shared" si="63"/>
        <v>0</v>
      </c>
      <c r="L200" s="249">
        <f t="shared" si="64"/>
        <v>0</v>
      </c>
      <c r="M200" s="249">
        <f t="shared" si="65"/>
        <v>0</v>
      </c>
      <c r="N200" s="304">
        <f t="shared" si="66"/>
        <v>0</v>
      </c>
      <c r="O200" s="302">
        <f t="shared" si="67"/>
        <v>0</v>
      </c>
      <c r="P200" s="302">
        <f t="shared" si="68"/>
        <v>0</v>
      </c>
      <c r="Q200" s="302">
        <f t="shared" si="69"/>
        <v>0</v>
      </c>
      <c r="R200" s="302" t="e">
        <f t="shared" si="70"/>
        <v>#DIV/0!</v>
      </c>
      <c r="S200" s="249">
        <f t="shared" si="48"/>
        <v>0</v>
      </c>
      <c r="T200" s="249">
        <f t="shared" si="49"/>
        <v>0</v>
      </c>
      <c r="U200" s="249">
        <f t="shared" si="50"/>
        <v>0</v>
      </c>
      <c r="V200" s="249">
        <f t="shared" si="51"/>
        <v>0</v>
      </c>
      <c r="W200" s="285" t="str">
        <f t="shared" si="56"/>
        <v>N</v>
      </c>
      <c r="X200" s="286">
        <f t="shared" si="57"/>
        <v>0</v>
      </c>
      <c r="Y200" s="287" t="str">
        <f t="shared" si="58"/>
        <v>E</v>
      </c>
      <c r="Z200" s="288">
        <f t="shared" si="71"/>
        <v>0</v>
      </c>
      <c r="AA200" s="248">
        <f t="shared" si="52"/>
        <v>0</v>
      </c>
      <c r="AB200" s="248">
        <f t="shared" si="53"/>
        <v>0</v>
      </c>
      <c r="AC200" s="248">
        <f t="shared" si="54"/>
        <v>0</v>
      </c>
    </row>
    <row r="201" spans="1:29" ht="15.75" customHeight="1">
      <c r="A201" s="297"/>
      <c r="B201" s="247">
        <v>192</v>
      </c>
      <c r="C201" s="305"/>
      <c r="D201" s="305"/>
      <c r="E201" s="305"/>
      <c r="F201" s="303">
        <f t="shared" si="59"/>
        <v>0</v>
      </c>
      <c r="G201" s="249">
        <f t="shared" si="60"/>
        <v>0</v>
      </c>
      <c r="H201" s="300">
        <f t="shared" si="55"/>
        <v>0</v>
      </c>
      <c r="I201" s="309">
        <f t="shared" si="61"/>
        <v>0</v>
      </c>
      <c r="J201" s="309">
        <f t="shared" si="62"/>
        <v>0</v>
      </c>
      <c r="K201" s="249">
        <f t="shared" si="63"/>
        <v>0</v>
      </c>
      <c r="L201" s="249">
        <f t="shared" si="64"/>
        <v>0</v>
      </c>
      <c r="M201" s="249">
        <f t="shared" si="65"/>
        <v>0</v>
      </c>
      <c r="N201" s="304">
        <f t="shared" si="66"/>
        <v>0</v>
      </c>
      <c r="O201" s="302">
        <f t="shared" si="67"/>
        <v>0</v>
      </c>
      <c r="P201" s="302">
        <f t="shared" si="68"/>
        <v>0</v>
      </c>
      <c r="Q201" s="302">
        <f t="shared" si="69"/>
        <v>0</v>
      </c>
      <c r="R201" s="302" t="e">
        <f t="shared" si="70"/>
        <v>#DIV/0!</v>
      </c>
      <c r="S201" s="249">
        <f t="shared" si="48"/>
        <v>0</v>
      </c>
      <c r="T201" s="249">
        <f t="shared" si="49"/>
        <v>0</v>
      </c>
      <c r="U201" s="249">
        <f t="shared" si="50"/>
        <v>0</v>
      </c>
      <c r="V201" s="249">
        <f t="shared" si="51"/>
        <v>0</v>
      </c>
      <c r="W201" s="285" t="str">
        <f t="shared" si="56"/>
        <v>N</v>
      </c>
      <c r="X201" s="286">
        <f t="shared" si="57"/>
        <v>0</v>
      </c>
      <c r="Y201" s="287" t="str">
        <f t="shared" si="58"/>
        <v>E</v>
      </c>
      <c r="Z201" s="288">
        <f t="shared" si="71"/>
        <v>0</v>
      </c>
      <c r="AA201" s="248">
        <f t="shared" si="52"/>
        <v>0</v>
      </c>
      <c r="AB201" s="248">
        <f t="shared" si="53"/>
        <v>0</v>
      </c>
      <c r="AC201" s="248">
        <f t="shared" si="54"/>
        <v>0</v>
      </c>
    </row>
    <row r="202" spans="1:29" ht="15.75" customHeight="1">
      <c r="A202" s="297"/>
      <c r="B202" s="247">
        <v>193</v>
      </c>
      <c r="C202" s="305"/>
      <c r="D202" s="305"/>
      <c r="E202" s="305"/>
      <c r="F202" s="303">
        <f t="shared" si="59"/>
        <v>0</v>
      </c>
      <c r="G202" s="249">
        <f t="shared" si="60"/>
        <v>0</v>
      </c>
      <c r="H202" s="300">
        <f t="shared" si="55"/>
        <v>0</v>
      </c>
      <c r="I202" s="309">
        <f t="shared" si="61"/>
        <v>0</v>
      </c>
      <c r="J202" s="309">
        <f t="shared" si="62"/>
        <v>0</v>
      </c>
      <c r="K202" s="249">
        <f t="shared" si="63"/>
        <v>0</v>
      </c>
      <c r="L202" s="249">
        <f t="shared" si="64"/>
        <v>0</v>
      </c>
      <c r="M202" s="249">
        <f t="shared" si="65"/>
        <v>0</v>
      </c>
      <c r="N202" s="304">
        <f t="shared" si="66"/>
        <v>0</v>
      </c>
      <c r="O202" s="302">
        <f t="shared" si="67"/>
        <v>0</v>
      </c>
      <c r="P202" s="302">
        <f t="shared" si="68"/>
        <v>0</v>
      </c>
      <c r="Q202" s="302">
        <f t="shared" si="69"/>
        <v>0</v>
      </c>
      <c r="R202" s="302" t="e">
        <f t="shared" si="70"/>
        <v>#DIV/0!</v>
      </c>
      <c r="S202" s="249">
        <f t="shared" ref="S202:S265" si="72">IF(OR(C202=0,$H$1=0),0,(100/(((($H$1-G202)/((SIN(($H$2)*PI()/180))-(SIN((D202)*PI()/180)))*2)*3.1417)/360)))</f>
        <v>0</v>
      </c>
      <c r="T202" s="249">
        <f t="shared" ref="T202:T265" si="73">IF(OR(C202=0,$H$3=0),0,(100/(((($H$3-G202)/((SIN(($H$4)*PI()/180))-(SIN((D202)*PI()/180)))*2)*3.1417)/360)))</f>
        <v>0</v>
      </c>
      <c r="U202" s="249">
        <f t="shared" ref="U202:U265" si="74">IF(OR(C202=0,$H$5=0),0,(100/(((($H$5-G202)/((SIN(($H$7)*PI()/180))-(SIN((D202)*PI()/180)))*2)*3.1417)/360)))</f>
        <v>0</v>
      </c>
      <c r="V202" s="249">
        <f t="shared" ref="V202:V265" si="75">IF(OR(C202=0,$K$1=0),0,(100/(((($K$1-G202)/((SIN(($K$2)*PI()/180))-(SIN((D202)*PI()/180)))*2)*3.1417)/360)))</f>
        <v>0</v>
      </c>
      <c r="W202" s="285" t="str">
        <f t="shared" si="56"/>
        <v>N</v>
      </c>
      <c r="X202" s="286">
        <f t="shared" si="57"/>
        <v>0</v>
      </c>
      <c r="Y202" s="287" t="str">
        <f t="shared" si="58"/>
        <v>E</v>
      </c>
      <c r="Z202" s="288">
        <f t="shared" si="71"/>
        <v>0</v>
      </c>
      <c r="AA202" s="248">
        <f t="shared" ref="AA202:AA265" si="76">IF(C202=0,0,IF(ATAN2(I202,J202)*180/PI()&lt;0,360+ATAN2(I202,J202)*180/PI(),ATAN2(I202,J202)*180/PI()))</f>
        <v>0</v>
      </c>
      <c r="AB202" s="248">
        <f t="shared" ref="AB202:AB265" si="77">IF(C202=0,0,AA202-$K$3)</f>
        <v>0</v>
      </c>
      <c r="AC202" s="248">
        <f t="shared" ref="AC202:AC266" si="78">SQRT((I202*I202)+(J202*J202))</f>
        <v>0</v>
      </c>
    </row>
    <row r="203" spans="1:29" ht="15.75" customHeight="1">
      <c r="A203" s="297"/>
      <c r="B203" s="247">
        <v>194</v>
      </c>
      <c r="C203" s="305"/>
      <c r="D203" s="305"/>
      <c r="E203" s="305"/>
      <c r="F203" s="303">
        <f t="shared" si="59"/>
        <v>0</v>
      </c>
      <c r="G203" s="249">
        <f t="shared" si="60"/>
        <v>0</v>
      </c>
      <c r="H203" s="300">
        <f t="shared" ref="H203:H266" si="79">ROUND(+IF(I203=0,0,COS((R203-$K$3)*PI()/180)*Q203),2)</f>
        <v>0</v>
      </c>
      <c r="I203" s="309">
        <f t="shared" si="61"/>
        <v>0</v>
      </c>
      <c r="J203" s="309">
        <f t="shared" si="62"/>
        <v>0</v>
      </c>
      <c r="K203" s="249">
        <f t="shared" si="63"/>
        <v>0</v>
      </c>
      <c r="L203" s="249">
        <f t="shared" si="64"/>
        <v>0</v>
      </c>
      <c r="M203" s="249">
        <f t="shared" si="65"/>
        <v>0</v>
      </c>
      <c r="N203" s="304">
        <f t="shared" si="66"/>
        <v>0</v>
      </c>
      <c r="O203" s="302">
        <f t="shared" si="67"/>
        <v>0</v>
      </c>
      <c r="P203" s="302">
        <f t="shared" si="68"/>
        <v>0</v>
      </c>
      <c r="Q203" s="302">
        <f t="shared" si="69"/>
        <v>0</v>
      </c>
      <c r="R203" s="302" t="e">
        <f t="shared" si="70"/>
        <v>#DIV/0!</v>
      </c>
      <c r="S203" s="249">
        <f t="shared" si="72"/>
        <v>0</v>
      </c>
      <c r="T203" s="249">
        <f t="shared" si="73"/>
        <v>0</v>
      </c>
      <c r="U203" s="249">
        <f t="shared" si="74"/>
        <v>0</v>
      </c>
      <c r="V203" s="249">
        <f t="shared" si="75"/>
        <v>0</v>
      </c>
      <c r="W203" s="285" t="str">
        <f t="shared" ref="W203:W266" si="80">IF(AND(E203&gt;=0,E203&lt;=90),"N",IF(AND(E203&gt;90,E203&lt;=180),"S",IF(AND(E203&gt;180,E203&lt;=270),"S",IF(AND(E203&gt;270,E203&lt;=359.99),"N",IF(E203&gt;360,"ERR",IF(E203=360,"N",IF(E203&lt;0,"ERR")))))))</f>
        <v>N</v>
      </c>
      <c r="X203" s="286">
        <f t="shared" ref="X203:X266" si="81">IF(AND(E203&gt;=0,E203&lt;=90),E203,IF(AND(E203&gt;90,E203&lt;=180),(180-E203),IF(AND(E203&gt;180,E203&lt;=270),(E203-180),IF(AND(E203&gt;270,E203&lt;=359.99),(360-E203),IF(E203&gt;360,"ERR",IF(E203=360,(E203-360),IF(E203&lt;0,"ERR")))))))</f>
        <v>0</v>
      </c>
      <c r="Y203" s="287" t="str">
        <f t="shared" ref="Y203:Y266" si="82">IF(AND(E203&gt;=0,E203&lt;=90),"E",IF(AND(E203&gt;90,E203&lt;=180),"E",IF(AND(E203&gt;180,E203&lt;=270),"W",IF(AND(E203&gt;270,E203&lt;=359.99),"W",IF(E203&gt;360,"ERR",IF(E203=360,"E",IF(E203&lt;0,"ERR")))))))</f>
        <v>E</v>
      </c>
      <c r="Z203" s="288">
        <f t="shared" si="71"/>
        <v>0</v>
      </c>
      <c r="AA203" s="248">
        <f t="shared" si="76"/>
        <v>0</v>
      </c>
      <c r="AB203" s="248">
        <f t="shared" si="77"/>
        <v>0</v>
      </c>
      <c r="AC203" s="248">
        <f t="shared" si="78"/>
        <v>0</v>
      </c>
    </row>
    <row r="204" spans="1:29" ht="15.75" customHeight="1">
      <c r="A204" s="297"/>
      <c r="B204" s="247">
        <v>195</v>
      </c>
      <c r="C204" s="305"/>
      <c r="D204" s="305"/>
      <c r="E204" s="305"/>
      <c r="F204" s="303">
        <f t="shared" ref="F204:F267" si="83">C204-C203</f>
        <v>0</v>
      </c>
      <c r="G204" s="249">
        <f t="shared" ref="G204:G267" si="84">ROUND(IF(F204&lt;=0,0,(F204/2)*(COS(D204*PI()/180)+COS(D203*PI()/180))*O204+G203),2)</f>
        <v>0</v>
      </c>
      <c r="H204" s="300">
        <f t="shared" si="79"/>
        <v>0</v>
      </c>
      <c r="I204" s="309">
        <f t="shared" ref="I204:I267" si="85">ROUND(IF(G204&lt;=0,0,(F204/2)*((SIN(D204*PI()/180)*COS(E204*PI()/180))+(SIN(D203*PI()/180)*COS(E203*PI()/180)))*O204+I203),2)</f>
        <v>0</v>
      </c>
      <c r="J204" s="309">
        <f t="shared" ref="J204:J267" si="86">ROUND(+IF(G204&lt;=0,0,((F204/2)*((SIN(D204*PI()/180)*SIN(E204*PI()/180))+(SIN(D203*PI()/180)*SIN(E203*PI()/180))*O204)+J203)),2)</f>
        <v>0</v>
      </c>
      <c r="K204" s="249">
        <f t="shared" ref="K204:K267" si="87">+IF(C204&lt;=0,0,(N204/F204)*100)</f>
        <v>0</v>
      </c>
      <c r="L204" s="249">
        <f t="shared" ref="L204:L267" si="88">IF(D204=0,0,((D204-D203)/F204)*100)</f>
        <v>0</v>
      </c>
      <c r="M204" s="249">
        <f t="shared" ref="M204:M267" si="89">IF(E204=0,0,((E204-E203)/F204)*100)</f>
        <v>0</v>
      </c>
      <c r="N204" s="304">
        <f t="shared" ref="N204:N267" si="90">ACOS(COS((D204-D203)*PI()/180)-(SIN(D204*PI()/180))*(SIN(D203*PI()/180))*(1-COS((E204-E203)*PI()/180)))*(180/PI())</f>
        <v>0</v>
      </c>
      <c r="O204" s="302">
        <f t="shared" ref="O204:O267" si="91">+IF(F204&lt;=0,0,IF(N204&lt;10^-9,1,P204))</f>
        <v>0</v>
      </c>
      <c r="P204" s="302">
        <f t="shared" ref="P204:P267" si="92">IF(F204&lt;=0,0,(2/N204)*(180/PI())*TAN((N204/2)*(PI()/180)))</f>
        <v>0</v>
      </c>
      <c r="Q204" s="302">
        <f t="shared" ref="Q204:Q267" si="93">+SQRT(I204^2+J204^2)</f>
        <v>0</v>
      </c>
      <c r="R204" s="302" t="e">
        <f t="shared" ref="R204:R267" si="94">ATAN2(I204,J204)*180/PI()</f>
        <v>#DIV/0!</v>
      </c>
      <c r="S204" s="249">
        <f t="shared" si="72"/>
        <v>0</v>
      </c>
      <c r="T204" s="249">
        <f t="shared" si="73"/>
        <v>0</v>
      </c>
      <c r="U204" s="249">
        <f t="shared" si="74"/>
        <v>0</v>
      </c>
      <c r="V204" s="249">
        <f t="shared" si="75"/>
        <v>0</v>
      </c>
      <c r="W204" s="285" t="str">
        <f t="shared" si="80"/>
        <v>N</v>
      </c>
      <c r="X204" s="286">
        <f t="shared" si="81"/>
        <v>0</v>
      </c>
      <c r="Y204" s="287" t="str">
        <f t="shared" si="82"/>
        <v>E</v>
      </c>
      <c r="Z204" s="288">
        <f t="shared" ref="Z204:Z267" si="95">IF(C204=0,0,Z203)</f>
        <v>0</v>
      </c>
      <c r="AA204" s="248">
        <f t="shared" si="76"/>
        <v>0</v>
      </c>
      <c r="AB204" s="248">
        <f t="shared" si="77"/>
        <v>0</v>
      </c>
      <c r="AC204" s="248">
        <f t="shared" si="78"/>
        <v>0</v>
      </c>
    </row>
    <row r="205" spans="1:29" ht="15.75" customHeight="1">
      <c r="A205" s="297"/>
      <c r="B205" s="247">
        <v>196</v>
      </c>
      <c r="C205" s="305"/>
      <c r="D205" s="305"/>
      <c r="E205" s="305"/>
      <c r="F205" s="303">
        <f t="shared" si="83"/>
        <v>0</v>
      </c>
      <c r="G205" s="249">
        <f t="shared" si="84"/>
        <v>0</v>
      </c>
      <c r="H205" s="300">
        <f t="shared" si="79"/>
        <v>0</v>
      </c>
      <c r="I205" s="309">
        <f t="shared" si="85"/>
        <v>0</v>
      </c>
      <c r="J205" s="309">
        <f t="shared" si="86"/>
        <v>0</v>
      </c>
      <c r="K205" s="249">
        <f t="shared" si="87"/>
        <v>0</v>
      </c>
      <c r="L205" s="249">
        <f t="shared" si="88"/>
        <v>0</v>
      </c>
      <c r="M205" s="249">
        <f t="shared" si="89"/>
        <v>0</v>
      </c>
      <c r="N205" s="304">
        <f t="shared" si="90"/>
        <v>0</v>
      </c>
      <c r="O205" s="302">
        <f t="shared" si="91"/>
        <v>0</v>
      </c>
      <c r="P205" s="302">
        <f t="shared" si="92"/>
        <v>0</v>
      </c>
      <c r="Q205" s="302">
        <f t="shared" si="93"/>
        <v>0</v>
      </c>
      <c r="R205" s="302" t="e">
        <f t="shared" si="94"/>
        <v>#DIV/0!</v>
      </c>
      <c r="S205" s="249">
        <f t="shared" si="72"/>
        <v>0</v>
      </c>
      <c r="T205" s="249">
        <f t="shared" si="73"/>
        <v>0</v>
      </c>
      <c r="U205" s="249">
        <f t="shared" si="74"/>
        <v>0</v>
      </c>
      <c r="V205" s="249">
        <f t="shared" si="75"/>
        <v>0</v>
      </c>
      <c r="W205" s="285" t="str">
        <f t="shared" si="80"/>
        <v>N</v>
      </c>
      <c r="X205" s="286">
        <f t="shared" si="81"/>
        <v>0</v>
      </c>
      <c r="Y205" s="287" t="str">
        <f t="shared" si="82"/>
        <v>E</v>
      </c>
      <c r="Z205" s="288">
        <f t="shared" si="95"/>
        <v>0</v>
      </c>
      <c r="AA205" s="248">
        <f t="shared" si="76"/>
        <v>0</v>
      </c>
      <c r="AB205" s="248">
        <f t="shared" si="77"/>
        <v>0</v>
      </c>
      <c r="AC205" s="248">
        <f t="shared" si="78"/>
        <v>0</v>
      </c>
    </row>
    <row r="206" spans="1:29" ht="15.75" customHeight="1">
      <c r="A206" s="297"/>
      <c r="B206" s="247">
        <v>197</v>
      </c>
      <c r="C206" s="305"/>
      <c r="D206" s="305"/>
      <c r="E206" s="305"/>
      <c r="F206" s="303">
        <f t="shared" si="83"/>
        <v>0</v>
      </c>
      <c r="G206" s="249">
        <f t="shared" si="84"/>
        <v>0</v>
      </c>
      <c r="H206" s="300">
        <f t="shared" si="79"/>
        <v>0</v>
      </c>
      <c r="I206" s="309">
        <f t="shared" si="85"/>
        <v>0</v>
      </c>
      <c r="J206" s="309">
        <f t="shared" si="86"/>
        <v>0</v>
      </c>
      <c r="K206" s="249">
        <f t="shared" si="87"/>
        <v>0</v>
      </c>
      <c r="L206" s="249">
        <f t="shared" si="88"/>
        <v>0</v>
      </c>
      <c r="M206" s="249">
        <f t="shared" si="89"/>
        <v>0</v>
      </c>
      <c r="N206" s="304">
        <f t="shared" si="90"/>
        <v>0</v>
      </c>
      <c r="O206" s="302">
        <f t="shared" si="91"/>
        <v>0</v>
      </c>
      <c r="P206" s="302">
        <f t="shared" si="92"/>
        <v>0</v>
      </c>
      <c r="Q206" s="302">
        <f t="shared" si="93"/>
        <v>0</v>
      </c>
      <c r="R206" s="302" t="e">
        <f t="shared" si="94"/>
        <v>#DIV/0!</v>
      </c>
      <c r="S206" s="249">
        <f t="shared" si="72"/>
        <v>0</v>
      </c>
      <c r="T206" s="249">
        <f t="shared" si="73"/>
        <v>0</v>
      </c>
      <c r="U206" s="249">
        <f t="shared" si="74"/>
        <v>0</v>
      </c>
      <c r="V206" s="249">
        <f t="shared" si="75"/>
        <v>0</v>
      </c>
      <c r="W206" s="285" t="str">
        <f t="shared" si="80"/>
        <v>N</v>
      </c>
      <c r="X206" s="286">
        <f t="shared" si="81"/>
        <v>0</v>
      </c>
      <c r="Y206" s="287" t="str">
        <f t="shared" si="82"/>
        <v>E</v>
      </c>
      <c r="Z206" s="288">
        <f t="shared" si="95"/>
        <v>0</v>
      </c>
      <c r="AA206" s="248">
        <f t="shared" si="76"/>
        <v>0</v>
      </c>
      <c r="AB206" s="248">
        <f t="shared" si="77"/>
        <v>0</v>
      </c>
      <c r="AC206" s="248">
        <f t="shared" si="78"/>
        <v>0</v>
      </c>
    </row>
    <row r="207" spans="1:29" ht="15.75" customHeight="1">
      <c r="A207" s="297"/>
      <c r="B207" s="247">
        <v>198</v>
      </c>
      <c r="C207" s="305"/>
      <c r="D207" s="305"/>
      <c r="E207" s="305"/>
      <c r="F207" s="303">
        <f t="shared" si="83"/>
        <v>0</v>
      </c>
      <c r="G207" s="249">
        <f t="shared" si="84"/>
        <v>0</v>
      </c>
      <c r="H207" s="300">
        <f t="shared" si="79"/>
        <v>0</v>
      </c>
      <c r="I207" s="309">
        <f t="shared" si="85"/>
        <v>0</v>
      </c>
      <c r="J207" s="309">
        <f t="shared" si="86"/>
        <v>0</v>
      </c>
      <c r="K207" s="249">
        <f t="shared" si="87"/>
        <v>0</v>
      </c>
      <c r="L207" s="249">
        <f t="shared" si="88"/>
        <v>0</v>
      </c>
      <c r="M207" s="249">
        <f t="shared" si="89"/>
        <v>0</v>
      </c>
      <c r="N207" s="304">
        <f t="shared" si="90"/>
        <v>0</v>
      </c>
      <c r="O207" s="302">
        <f t="shared" si="91"/>
        <v>0</v>
      </c>
      <c r="P207" s="302">
        <f t="shared" si="92"/>
        <v>0</v>
      </c>
      <c r="Q207" s="302">
        <f t="shared" si="93"/>
        <v>0</v>
      </c>
      <c r="R207" s="302" t="e">
        <f t="shared" si="94"/>
        <v>#DIV/0!</v>
      </c>
      <c r="S207" s="249">
        <f t="shared" si="72"/>
        <v>0</v>
      </c>
      <c r="T207" s="249">
        <f t="shared" si="73"/>
        <v>0</v>
      </c>
      <c r="U207" s="249">
        <f t="shared" si="74"/>
        <v>0</v>
      </c>
      <c r="V207" s="249">
        <f t="shared" si="75"/>
        <v>0</v>
      </c>
      <c r="W207" s="285" t="str">
        <f t="shared" si="80"/>
        <v>N</v>
      </c>
      <c r="X207" s="286">
        <f t="shared" si="81"/>
        <v>0</v>
      </c>
      <c r="Y207" s="287" t="str">
        <f t="shared" si="82"/>
        <v>E</v>
      </c>
      <c r="Z207" s="288">
        <f t="shared" si="95"/>
        <v>0</v>
      </c>
      <c r="AA207" s="248">
        <f t="shared" si="76"/>
        <v>0</v>
      </c>
      <c r="AB207" s="248">
        <f t="shared" si="77"/>
        <v>0</v>
      </c>
      <c r="AC207" s="248">
        <f t="shared" si="78"/>
        <v>0</v>
      </c>
    </row>
    <row r="208" spans="1:29" ht="15.75" customHeight="1">
      <c r="A208" s="297"/>
      <c r="B208" s="247">
        <v>199</v>
      </c>
      <c r="C208" s="305"/>
      <c r="D208" s="305"/>
      <c r="E208" s="305"/>
      <c r="F208" s="303">
        <f t="shared" si="83"/>
        <v>0</v>
      </c>
      <c r="G208" s="249">
        <f t="shared" si="84"/>
        <v>0</v>
      </c>
      <c r="H208" s="300">
        <f t="shared" si="79"/>
        <v>0</v>
      </c>
      <c r="I208" s="309">
        <f t="shared" si="85"/>
        <v>0</v>
      </c>
      <c r="J208" s="309">
        <f t="shared" si="86"/>
        <v>0</v>
      </c>
      <c r="K208" s="249">
        <f t="shared" si="87"/>
        <v>0</v>
      </c>
      <c r="L208" s="249">
        <f t="shared" si="88"/>
        <v>0</v>
      </c>
      <c r="M208" s="249">
        <f t="shared" si="89"/>
        <v>0</v>
      </c>
      <c r="N208" s="304">
        <f t="shared" si="90"/>
        <v>0</v>
      </c>
      <c r="O208" s="302">
        <f t="shared" si="91"/>
        <v>0</v>
      </c>
      <c r="P208" s="302">
        <f t="shared" si="92"/>
        <v>0</v>
      </c>
      <c r="Q208" s="302">
        <f t="shared" si="93"/>
        <v>0</v>
      </c>
      <c r="R208" s="302" t="e">
        <f t="shared" si="94"/>
        <v>#DIV/0!</v>
      </c>
      <c r="S208" s="249">
        <f t="shared" si="72"/>
        <v>0</v>
      </c>
      <c r="T208" s="249">
        <f t="shared" si="73"/>
        <v>0</v>
      </c>
      <c r="U208" s="249">
        <f t="shared" si="74"/>
        <v>0</v>
      </c>
      <c r="V208" s="249">
        <f t="shared" si="75"/>
        <v>0</v>
      </c>
      <c r="W208" s="285" t="str">
        <f t="shared" si="80"/>
        <v>N</v>
      </c>
      <c r="X208" s="286">
        <f t="shared" si="81"/>
        <v>0</v>
      </c>
      <c r="Y208" s="287" t="str">
        <f t="shared" si="82"/>
        <v>E</v>
      </c>
      <c r="Z208" s="288">
        <f t="shared" si="95"/>
        <v>0</v>
      </c>
      <c r="AA208" s="248">
        <f t="shared" si="76"/>
        <v>0</v>
      </c>
      <c r="AB208" s="248">
        <f t="shared" si="77"/>
        <v>0</v>
      </c>
      <c r="AC208" s="248">
        <f t="shared" si="78"/>
        <v>0</v>
      </c>
    </row>
    <row r="209" spans="1:29" ht="15.75" customHeight="1">
      <c r="A209" s="297"/>
      <c r="B209" s="247">
        <v>200</v>
      </c>
      <c r="C209" s="305"/>
      <c r="D209" s="305"/>
      <c r="E209" s="305"/>
      <c r="F209" s="303">
        <f t="shared" si="83"/>
        <v>0</v>
      </c>
      <c r="G209" s="249">
        <f t="shared" si="84"/>
        <v>0</v>
      </c>
      <c r="H209" s="300">
        <f t="shared" si="79"/>
        <v>0</v>
      </c>
      <c r="I209" s="309">
        <f t="shared" si="85"/>
        <v>0</v>
      </c>
      <c r="J209" s="309">
        <f t="shared" si="86"/>
        <v>0</v>
      </c>
      <c r="K209" s="249">
        <f t="shared" si="87"/>
        <v>0</v>
      </c>
      <c r="L209" s="249">
        <f t="shared" si="88"/>
        <v>0</v>
      </c>
      <c r="M209" s="249">
        <f t="shared" si="89"/>
        <v>0</v>
      </c>
      <c r="N209" s="304">
        <f t="shared" si="90"/>
        <v>0</v>
      </c>
      <c r="O209" s="302">
        <f t="shared" si="91"/>
        <v>0</v>
      </c>
      <c r="P209" s="302">
        <f t="shared" si="92"/>
        <v>0</v>
      </c>
      <c r="Q209" s="302">
        <f t="shared" si="93"/>
        <v>0</v>
      </c>
      <c r="R209" s="302" t="e">
        <f t="shared" si="94"/>
        <v>#DIV/0!</v>
      </c>
      <c r="S209" s="249">
        <f t="shared" si="72"/>
        <v>0</v>
      </c>
      <c r="T209" s="249">
        <f t="shared" si="73"/>
        <v>0</v>
      </c>
      <c r="U209" s="249">
        <f t="shared" si="74"/>
        <v>0</v>
      </c>
      <c r="V209" s="249">
        <f t="shared" si="75"/>
        <v>0</v>
      </c>
      <c r="W209" s="285" t="str">
        <f t="shared" si="80"/>
        <v>N</v>
      </c>
      <c r="X209" s="286">
        <f t="shared" si="81"/>
        <v>0</v>
      </c>
      <c r="Y209" s="287" t="str">
        <f t="shared" si="82"/>
        <v>E</v>
      </c>
      <c r="Z209" s="288">
        <f t="shared" si="95"/>
        <v>0</v>
      </c>
      <c r="AA209" s="248">
        <f t="shared" si="76"/>
        <v>0</v>
      </c>
      <c r="AB209" s="248">
        <f t="shared" si="77"/>
        <v>0</v>
      </c>
      <c r="AC209" s="248">
        <f t="shared" si="78"/>
        <v>0</v>
      </c>
    </row>
    <row r="210" spans="1:29" ht="15.75" customHeight="1">
      <c r="A210" s="297"/>
      <c r="B210" s="247">
        <v>201</v>
      </c>
      <c r="C210" s="305"/>
      <c r="D210" s="305"/>
      <c r="E210" s="305"/>
      <c r="F210" s="303">
        <f t="shared" si="83"/>
        <v>0</v>
      </c>
      <c r="G210" s="249">
        <f t="shared" si="84"/>
        <v>0</v>
      </c>
      <c r="H210" s="300">
        <f t="shared" si="79"/>
        <v>0</v>
      </c>
      <c r="I210" s="309">
        <f t="shared" si="85"/>
        <v>0</v>
      </c>
      <c r="J210" s="309">
        <f t="shared" si="86"/>
        <v>0</v>
      </c>
      <c r="K210" s="249">
        <f t="shared" si="87"/>
        <v>0</v>
      </c>
      <c r="L210" s="249">
        <f t="shared" si="88"/>
        <v>0</v>
      </c>
      <c r="M210" s="249">
        <f t="shared" si="89"/>
        <v>0</v>
      </c>
      <c r="N210" s="304">
        <f t="shared" si="90"/>
        <v>0</v>
      </c>
      <c r="O210" s="302">
        <f t="shared" si="91"/>
        <v>0</v>
      </c>
      <c r="P210" s="302">
        <f t="shared" si="92"/>
        <v>0</v>
      </c>
      <c r="Q210" s="302">
        <f t="shared" si="93"/>
        <v>0</v>
      </c>
      <c r="R210" s="302" t="e">
        <f t="shared" si="94"/>
        <v>#DIV/0!</v>
      </c>
      <c r="S210" s="249">
        <f t="shared" si="72"/>
        <v>0</v>
      </c>
      <c r="T210" s="249">
        <f t="shared" si="73"/>
        <v>0</v>
      </c>
      <c r="U210" s="249">
        <f t="shared" si="74"/>
        <v>0</v>
      </c>
      <c r="V210" s="249">
        <f t="shared" si="75"/>
        <v>0</v>
      </c>
      <c r="W210" s="285" t="str">
        <f t="shared" si="80"/>
        <v>N</v>
      </c>
      <c r="X210" s="286">
        <f t="shared" si="81"/>
        <v>0</v>
      </c>
      <c r="Y210" s="287" t="str">
        <f t="shared" si="82"/>
        <v>E</v>
      </c>
      <c r="Z210" s="288">
        <f t="shared" si="95"/>
        <v>0</v>
      </c>
      <c r="AA210" s="248">
        <f t="shared" si="76"/>
        <v>0</v>
      </c>
      <c r="AB210" s="248">
        <f t="shared" si="77"/>
        <v>0</v>
      </c>
      <c r="AC210" s="248">
        <f t="shared" si="78"/>
        <v>0</v>
      </c>
    </row>
    <row r="211" spans="1:29" ht="15.75" customHeight="1">
      <c r="A211" s="297"/>
      <c r="B211" s="247">
        <v>202</v>
      </c>
      <c r="C211" s="305"/>
      <c r="D211" s="305"/>
      <c r="E211" s="305"/>
      <c r="F211" s="303">
        <f t="shared" si="83"/>
        <v>0</v>
      </c>
      <c r="G211" s="249">
        <f t="shared" si="84"/>
        <v>0</v>
      </c>
      <c r="H211" s="300">
        <f t="shared" si="79"/>
        <v>0</v>
      </c>
      <c r="I211" s="309">
        <f t="shared" si="85"/>
        <v>0</v>
      </c>
      <c r="J211" s="309">
        <f t="shared" si="86"/>
        <v>0</v>
      </c>
      <c r="K211" s="249">
        <f t="shared" si="87"/>
        <v>0</v>
      </c>
      <c r="L211" s="249">
        <f t="shared" si="88"/>
        <v>0</v>
      </c>
      <c r="M211" s="249">
        <f t="shared" si="89"/>
        <v>0</v>
      </c>
      <c r="N211" s="304">
        <f t="shared" si="90"/>
        <v>0</v>
      </c>
      <c r="O211" s="302">
        <f t="shared" si="91"/>
        <v>0</v>
      </c>
      <c r="P211" s="302">
        <f t="shared" si="92"/>
        <v>0</v>
      </c>
      <c r="Q211" s="302">
        <f t="shared" si="93"/>
        <v>0</v>
      </c>
      <c r="R211" s="302" t="e">
        <f t="shared" si="94"/>
        <v>#DIV/0!</v>
      </c>
      <c r="S211" s="249">
        <f t="shared" si="72"/>
        <v>0</v>
      </c>
      <c r="T211" s="249">
        <f t="shared" si="73"/>
        <v>0</v>
      </c>
      <c r="U211" s="249">
        <f t="shared" si="74"/>
        <v>0</v>
      </c>
      <c r="V211" s="249">
        <f t="shared" si="75"/>
        <v>0</v>
      </c>
      <c r="W211" s="285" t="str">
        <f t="shared" si="80"/>
        <v>N</v>
      </c>
      <c r="X211" s="286">
        <f t="shared" si="81"/>
        <v>0</v>
      </c>
      <c r="Y211" s="287" t="str">
        <f t="shared" si="82"/>
        <v>E</v>
      </c>
      <c r="Z211" s="288">
        <f t="shared" si="95"/>
        <v>0</v>
      </c>
      <c r="AA211" s="248">
        <f t="shared" si="76"/>
        <v>0</v>
      </c>
      <c r="AB211" s="248">
        <f t="shared" si="77"/>
        <v>0</v>
      </c>
      <c r="AC211" s="248">
        <f t="shared" si="78"/>
        <v>0</v>
      </c>
    </row>
    <row r="212" spans="1:29" ht="15.75" customHeight="1">
      <c r="A212" s="297"/>
      <c r="B212" s="247">
        <v>203</v>
      </c>
      <c r="C212" s="305"/>
      <c r="D212" s="305"/>
      <c r="E212" s="305"/>
      <c r="F212" s="303">
        <f t="shared" si="83"/>
        <v>0</v>
      </c>
      <c r="G212" s="249">
        <f t="shared" si="84"/>
        <v>0</v>
      </c>
      <c r="H212" s="300">
        <f t="shared" si="79"/>
        <v>0</v>
      </c>
      <c r="I212" s="309">
        <f t="shared" si="85"/>
        <v>0</v>
      </c>
      <c r="J212" s="309">
        <f t="shared" si="86"/>
        <v>0</v>
      </c>
      <c r="K212" s="249">
        <f t="shared" si="87"/>
        <v>0</v>
      </c>
      <c r="L212" s="249">
        <f t="shared" si="88"/>
        <v>0</v>
      </c>
      <c r="M212" s="249">
        <f t="shared" si="89"/>
        <v>0</v>
      </c>
      <c r="N212" s="304">
        <f t="shared" si="90"/>
        <v>0</v>
      </c>
      <c r="O212" s="302">
        <f t="shared" si="91"/>
        <v>0</v>
      </c>
      <c r="P212" s="302">
        <f t="shared" si="92"/>
        <v>0</v>
      </c>
      <c r="Q212" s="302">
        <f t="shared" si="93"/>
        <v>0</v>
      </c>
      <c r="R212" s="302" t="e">
        <f t="shared" si="94"/>
        <v>#DIV/0!</v>
      </c>
      <c r="S212" s="249">
        <f t="shared" si="72"/>
        <v>0</v>
      </c>
      <c r="T212" s="249">
        <f t="shared" si="73"/>
        <v>0</v>
      </c>
      <c r="U212" s="249">
        <f t="shared" si="74"/>
        <v>0</v>
      </c>
      <c r="V212" s="249">
        <f t="shared" si="75"/>
        <v>0</v>
      </c>
      <c r="W212" s="285" t="str">
        <f t="shared" si="80"/>
        <v>N</v>
      </c>
      <c r="X212" s="286">
        <f t="shared" si="81"/>
        <v>0</v>
      </c>
      <c r="Y212" s="287" t="str">
        <f t="shared" si="82"/>
        <v>E</v>
      </c>
      <c r="Z212" s="288">
        <f t="shared" si="95"/>
        <v>0</v>
      </c>
      <c r="AA212" s="248">
        <f t="shared" si="76"/>
        <v>0</v>
      </c>
      <c r="AB212" s="248">
        <f t="shared" si="77"/>
        <v>0</v>
      </c>
      <c r="AC212" s="248">
        <f t="shared" si="78"/>
        <v>0</v>
      </c>
    </row>
    <row r="213" spans="1:29" ht="15.75" customHeight="1">
      <c r="A213" s="297"/>
      <c r="B213" s="247">
        <v>204</v>
      </c>
      <c r="C213" s="305"/>
      <c r="D213" s="305"/>
      <c r="E213" s="305"/>
      <c r="F213" s="303">
        <f t="shared" si="83"/>
        <v>0</v>
      </c>
      <c r="G213" s="249">
        <f t="shared" si="84"/>
        <v>0</v>
      </c>
      <c r="H213" s="300">
        <f t="shared" si="79"/>
        <v>0</v>
      </c>
      <c r="I213" s="309">
        <f t="shared" si="85"/>
        <v>0</v>
      </c>
      <c r="J213" s="309">
        <f t="shared" si="86"/>
        <v>0</v>
      </c>
      <c r="K213" s="249">
        <f t="shared" si="87"/>
        <v>0</v>
      </c>
      <c r="L213" s="249">
        <f t="shared" si="88"/>
        <v>0</v>
      </c>
      <c r="M213" s="249">
        <f t="shared" si="89"/>
        <v>0</v>
      </c>
      <c r="N213" s="304">
        <f t="shared" si="90"/>
        <v>0</v>
      </c>
      <c r="O213" s="302">
        <f t="shared" si="91"/>
        <v>0</v>
      </c>
      <c r="P213" s="302">
        <f t="shared" si="92"/>
        <v>0</v>
      </c>
      <c r="Q213" s="302">
        <f t="shared" si="93"/>
        <v>0</v>
      </c>
      <c r="R213" s="302" t="e">
        <f t="shared" si="94"/>
        <v>#DIV/0!</v>
      </c>
      <c r="S213" s="249">
        <f t="shared" si="72"/>
        <v>0</v>
      </c>
      <c r="T213" s="249">
        <f t="shared" si="73"/>
        <v>0</v>
      </c>
      <c r="U213" s="249">
        <f t="shared" si="74"/>
        <v>0</v>
      </c>
      <c r="V213" s="249">
        <f t="shared" si="75"/>
        <v>0</v>
      </c>
      <c r="W213" s="285" t="str">
        <f t="shared" si="80"/>
        <v>N</v>
      </c>
      <c r="X213" s="286">
        <f t="shared" si="81"/>
        <v>0</v>
      </c>
      <c r="Y213" s="287" t="str">
        <f t="shared" si="82"/>
        <v>E</v>
      </c>
      <c r="Z213" s="288">
        <f t="shared" si="95"/>
        <v>0</v>
      </c>
      <c r="AA213" s="248">
        <f t="shared" si="76"/>
        <v>0</v>
      </c>
      <c r="AB213" s="248">
        <f t="shared" si="77"/>
        <v>0</v>
      </c>
      <c r="AC213" s="248">
        <f t="shared" si="78"/>
        <v>0</v>
      </c>
    </row>
    <row r="214" spans="1:29" ht="15.75" customHeight="1">
      <c r="A214" s="297"/>
      <c r="B214" s="247">
        <v>205</v>
      </c>
      <c r="C214" s="305"/>
      <c r="D214" s="305"/>
      <c r="E214" s="305"/>
      <c r="F214" s="303">
        <f t="shared" si="83"/>
        <v>0</v>
      </c>
      <c r="G214" s="249">
        <f t="shared" si="84"/>
        <v>0</v>
      </c>
      <c r="H214" s="300">
        <f t="shared" si="79"/>
        <v>0</v>
      </c>
      <c r="I214" s="309">
        <f t="shared" si="85"/>
        <v>0</v>
      </c>
      <c r="J214" s="309">
        <f t="shared" si="86"/>
        <v>0</v>
      </c>
      <c r="K214" s="249">
        <f t="shared" si="87"/>
        <v>0</v>
      </c>
      <c r="L214" s="249">
        <f t="shared" si="88"/>
        <v>0</v>
      </c>
      <c r="M214" s="249">
        <f t="shared" si="89"/>
        <v>0</v>
      </c>
      <c r="N214" s="304">
        <f t="shared" si="90"/>
        <v>0</v>
      </c>
      <c r="O214" s="302">
        <f t="shared" si="91"/>
        <v>0</v>
      </c>
      <c r="P214" s="302">
        <f t="shared" si="92"/>
        <v>0</v>
      </c>
      <c r="Q214" s="302">
        <f t="shared" si="93"/>
        <v>0</v>
      </c>
      <c r="R214" s="302" t="e">
        <f t="shared" si="94"/>
        <v>#DIV/0!</v>
      </c>
      <c r="S214" s="249">
        <f t="shared" si="72"/>
        <v>0</v>
      </c>
      <c r="T214" s="249">
        <f t="shared" si="73"/>
        <v>0</v>
      </c>
      <c r="U214" s="249">
        <f t="shared" si="74"/>
        <v>0</v>
      </c>
      <c r="V214" s="249">
        <f t="shared" si="75"/>
        <v>0</v>
      </c>
      <c r="W214" s="285" t="str">
        <f t="shared" si="80"/>
        <v>N</v>
      </c>
      <c r="X214" s="286">
        <f t="shared" si="81"/>
        <v>0</v>
      </c>
      <c r="Y214" s="287" t="str">
        <f t="shared" si="82"/>
        <v>E</v>
      </c>
      <c r="Z214" s="288">
        <f t="shared" si="95"/>
        <v>0</v>
      </c>
      <c r="AA214" s="248">
        <f t="shared" si="76"/>
        <v>0</v>
      </c>
      <c r="AB214" s="248">
        <f t="shared" si="77"/>
        <v>0</v>
      </c>
      <c r="AC214" s="248">
        <f t="shared" si="78"/>
        <v>0</v>
      </c>
    </row>
    <row r="215" spans="1:29" ht="15.75" customHeight="1">
      <c r="A215" s="297"/>
      <c r="B215" s="247">
        <v>206</v>
      </c>
      <c r="C215" s="305"/>
      <c r="D215" s="306"/>
      <c r="E215" s="306"/>
      <c r="F215" s="303">
        <f t="shared" si="83"/>
        <v>0</v>
      </c>
      <c r="G215" s="249">
        <f t="shared" si="84"/>
        <v>0</v>
      </c>
      <c r="H215" s="300">
        <f t="shared" si="79"/>
        <v>0</v>
      </c>
      <c r="I215" s="309">
        <f t="shared" si="85"/>
        <v>0</v>
      </c>
      <c r="J215" s="309">
        <f t="shared" si="86"/>
        <v>0</v>
      </c>
      <c r="K215" s="249">
        <f t="shared" si="87"/>
        <v>0</v>
      </c>
      <c r="L215" s="249">
        <f t="shared" si="88"/>
        <v>0</v>
      </c>
      <c r="M215" s="249">
        <f t="shared" si="89"/>
        <v>0</v>
      </c>
      <c r="N215" s="304">
        <f t="shared" si="90"/>
        <v>0</v>
      </c>
      <c r="O215" s="302">
        <f t="shared" si="91"/>
        <v>0</v>
      </c>
      <c r="P215" s="302">
        <f t="shared" si="92"/>
        <v>0</v>
      </c>
      <c r="Q215" s="302">
        <f t="shared" si="93"/>
        <v>0</v>
      </c>
      <c r="R215" s="302" t="e">
        <f t="shared" si="94"/>
        <v>#DIV/0!</v>
      </c>
      <c r="S215" s="249">
        <f t="shared" si="72"/>
        <v>0</v>
      </c>
      <c r="T215" s="249">
        <f t="shared" si="73"/>
        <v>0</v>
      </c>
      <c r="U215" s="249">
        <f t="shared" si="74"/>
        <v>0</v>
      </c>
      <c r="V215" s="249">
        <f t="shared" si="75"/>
        <v>0</v>
      </c>
      <c r="W215" s="285" t="str">
        <f t="shared" si="80"/>
        <v>N</v>
      </c>
      <c r="X215" s="286">
        <f t="shared" si="81"/>
        <v>0</v>
      </c>
      <c r="Y215" s="287" t="str">
        <f t="shared" si="82"/>
        <v>E</v>
      </c>
      <c r="Z215" s="288">
        <f t="shared" si="95"/>
        <v>0</v>
      </c>
      <c r="AA215" s="248">
        <f t="shared" si="76"/>
        <v>0</v>
      </c>
      <c r="AB215" s="248">
        <f t="shared" si="77"/>
        <v>0</v>
      </c>
      <c r="AC215" s="248">
        <f t="shared" si="78"/>
        <v>0</v>
      </c>
    </row>
    <row r="216" spans="1:29" ht="15.75" customHeight="1">
      <c r="A216" s="297"/>
      <c r="B216" s="247">
        <v>207</v>
      </c>
      <c r="C216" s="305"/>
      <c r="D216" s="306"/>
      <c r="E216" s="306"/>
      <c r="F216" s="303">
        <f t="shared" si="83"/>
        <v>0</v>
      </c>
      <c r="G216" s="249">
        <f t="shared" si="84"/>
        <v>0</v>
      </c>
      <c r="H216" s="300">
        <f t="shared" si="79"/>
        <v>0</v>
      </c>
      <c r="I216" s="309">
        <f t="shared" si="85"/>
        <v>0</v>
      </c>
      <c r="J216" s="309">
        <f t="shared" si="86"/>
        <v>0</v>
      </c>
      <c r="K216" s="249">
        <f t="shared" si="87"/>
        <v>0</v>
      </c>
      <c r="L216" s="249">
        <f t="shared" si="88"/>
        <v>0</v>
      </c>
      <c r="M216" s="249">
        <f t="shared" si="89"/>
        <v>0</v>
      </c>
      <c r="N216" s="304">
        <f t="shared" si="90"/>
        <v>0</v>
      </c>
      <c r="O216" s="302">
        <f t="shared" si="91"/>
        <v>0</v>
      </c>
      <c r="P216" s="302">
        <f t="shared" si="92"/>
        <v>0</v>
      </c>
      <c r="Q216" s="302">
        <f t="shared" si="93"/>
        <v>0</v>
      </c>
      <c r="R216" s="302" t="e">
        <f t="shared" si="94"/>
        <v>#DIV/0!</v>
      </c>
      <c r="S216" s="249">
        <f t="shared" si="72"/>
        <v>0</v>
      </c>
      <c r="T216" s="249">
        <f t="shared" si="73"/>
        <v>0</v>
      </c>
      <c r="U216" s="249">
        <f t="shared" si="74"/>
        <v>0</v>
      </c>
      <c r="V216" s="249">
        <f t="shared" si="75"/>
        <v>0</v>
      </c>
      <c r="W216" s="285" t="str">
        <f t="shared" si="80"/>
        <v>N</v>
      </c>
      <c r="X216" s="286">
        <f t="shared" si="81"/>
        <v>0</v>
      </c>
      <c r="Y216" s="287" t="str">
        <f t="shared" si="82"/>
        <v>E</v>
      </c>
      <c r="Z216" s="288">
        <f t="shared" si="95"/>
        <v>0</v>
      </c>
      <c r="AA216" s="248">
        <f t="shared" si="76"/>
        <v>0</v>
      </c>
      <c r="AB216" s="248">
        <f t="shared" si="77"/>
        <v>0</v>
      </c>
      <c r="AC216" s="248">
        <f t="shared" si="78"/>
        <v>0</v>
      </c>
    </row>
    <row r="217" spans="1:29" ht="15.75" customHeight="1">
      <c r="A217" s="297"/>
      <c r="B217" s="247">
        <v>208</v>
      </c>
      <c r="C217" s="305"/>
      <c r="D217" s="306"/>
      <c r="E217" s="306"/>
      <c r="F217" s="303">
        <f t="shared" si="83"/>
        <v>0</v>
      </c>
      <c r="G217" s="249">
        <f t="shared" si="84"/>
        <v>0</v>
      </c>
      <c r="H217" s="300">
        <f t="shared" si="79"/>
        <v>0</v>
      </c>
      <c r="I217" s="309">
        <f t="shared" si="85"/>
        <v>0</v>
      </c>
      <c r="J217" s="309">
        <f t="shared" si="86"/>
        <v>0</v>
      </c>
      <c r="K217" s="249">
        <f t="shared" si="87"/>
        <v>0</v>
      </c>
      <c r="L217" s="249">
        <f t="shared" si="88"/>
        <v>0</v>
      </c>
      <c r="M217" s="249">
        <f t="shared" si="89"/>
        <v>0</v>
      </c>
      <c r="N217" s="304">
        <f t="shared" si="90"/>
        <v>0</v>
      </c>
      <c r="O217" s="302">
        <f t="shared" si="91"/>
        <v>0</v>
      </c>
      <c r="P217" s="302">
        <f t="shared" si="92"/>
        <v>0</v>
      </c>
      <c r="Q217" s="302">
        <f t="shared" si="93"/>
        <v>0</v>
      </c>
      <c r="R217" s="302" t="e">
        <f t="shared" si="94"/>
        <v>#DIV/0!</v>
      </c>
      <c r="S217" s="249">
        <f t="shared" si="72"/>
        <v>0</v>
      </c>
      <c r="T217" s="249">
        <f t="shared" si="73"/>
        <v>0</v>
      </c>
      <c r="U217" s="249">
        <f t="shared" si="74"/>
        <v>0</v>
      </c>
      <c r="V217" s="249">
        <f t="shared" si="75"/>
        <v>0</v>
      </c>
      <c r="W217" s="285" t="str">
        <f t="shared" si="80"/>
        <v>N</v>
      </c>
      <c r="X217" s="286">
        <f t="shared" si="81"/>
        <v>0</v>
      </c>
      <c r="Y217" s="287" t="str">
        <f t="shared" si="82"/>
        <v>E</v>
      </c>
      <c r="Z217" s="288">
        <f t="shared" si="95"/>
        <v>0</v>
      </c>
      <c r="AA217" s="248">
        <f t="shared" si="76"/>
        <v>0</v>
      </c>
      <c r="AB217" s="248">
        <f t="shared" si="77"/>
        <v>0</v>
      </c>
      <c r="AC217" s="248">
        <f t="shared" si="78"/>
        <v>0</v>
      </c>
    </row>
    <row r="218" spans="1:29" ht="15.75" customHeight="1">
      <c r="A218" s="297"/>
      <c r="B218" s="247">
        <v>209</v>
      </c>
      <c r="C218" s="305"/>
      <c r="D218" s="306"/>
      <c r="E218" s="306"/>
      <c r="F218" s="303">
        <f t="shared" si="83"/>
        <v>0</v>
      </c>
      <c r="G218" s="249">
        <f t="shared" si="84"/>
        <v>0</v>
      </c>
      <c r="H218" s="300">
        <f t="shared" si="79"/>
        <v>0</v>
      </c>
      <c r="I218" s="309">
        <f t="shared" si="85"/>
        <v>0</v>
      </c>
      <c r="J218" s="309">
        <f t="shared" si="86"/>
        <v>0</v>
      </c>
      <c r="K218" s="249">
        <f t="shared" si="87"/>
        <v>0</v>
      </c>
      <c r="L218" s="249">
        <f t="shared" si="88"/>
        <v>0</v>
      </c>
      <c r="M218" s="249">
        <f t="shared" si="89"/>
        <v>0</v>
      </c>
      <c r="N218" s="304">
        <f t="shared" si="90"/>
        <v>0</v>
      </c>
      <c r="O218" s="302">
        <f t="shared" si="91"/>
        <v>0</v>
      </c>
      <c r="P218" s="302">
        <f t="shared" si="92"/>
        <v>0</v>
      </c>
      <c r="Q218" s="302">
        <f t="shared" si="93"/>
        <v>0</v>
      </c>
      <c r="R218" s="302" t="e">
        <f t="shared" si="94"/>
        <v>#DIV/0!</v>
      </c>
      <c r="S218" s="249">
        <f t="shared" si="72"/>
        <v>0</v>
      </c>
      <c r="T218" s="249">
        <f t="shared" si="73"/>
        <v>0</v>
      </c>
      <c r="U218" s="249">
        <f t="shared" si="74"/>
        <v>0</v>
      </c>
      <c r="V218" s="249">
        <f t="shared" si="75"/>
        <v>0</v>
      </c>
      <c r="W218" s="285" t="str">
        <f t="shared" si="80"/>
        <v>N</v>
      </c>
      <c r="X218" s="286">
        <f t="shared" si="81"/>
        <v>0</v>
      </c>
      <c r="Y218" s="287" t="str">
        <f t="shared" si="82"/>
        <v>E</v>
      </c>
      <c r="Z218" s="288">
        <f t="shared" si="95"/>
        <v>0</v>
      </c>
      <c r="AA218" s="248">
        <f t="shared" si="76"/>
        <v>0</v>
      </c>
      <c r="AB218" s="248">
        <f t="shared" si="77"/>
        <v>0</v>
      </c>
      <c r="AC218" s="248">
        <f t="shared" si="78"/>
        <v>0</v>
      </c>
    </row>
    <row r="219" spans="1:29" ht="15.75" customHeight="1">
      <c r="A219" s="297"/>
      <c r="B219" s="247">
        <v>210</v>
      </c>
      <c r="C219" s="305"/>
      <c r="D219" s="306"/>
      <c r="E219" s="306"/>
      <c r="F219" s="303">
        <f t="shared" si="83"/>
        <v>0</v>
      </c>
      <c r="G219" s="249">
        <f t="shared" si="84"/>
        <v>0</v>
      </c>
      <c r="H219" s="300">
        <f t="shared" si="79"/>
        <v>0</v>
      </c>
      <c r="I219" s="309">
        <f t="shared" si="85"/>
        <v>0</v>
      </c>
      <c r="J219" s="309">
        <f t="shared" si="86"/>
        <v>0</v>
      </c>
      <c r="K219" s="249">
        <f t="shared" si="87"/>
        <v>0</v>
      </c>
      <c r="L219" s="249">
        <f t="shared" si="88"/>
        <v>0</v>
      </c>
      <c r="M219" s="249">
        <f t="shared" si="89"/>
        <v>0</v>
      </c>
      <c r="N219" s="304">
        <f t="shared" si="90"/>
        <v>0</v>
      </c>
      <c r="O219" s="302">
        <f t="shared" si="91"/>
        <v>0</v>
      </c>
      <c r="P219" s="302">
        <f t="shared" si="92"/>
        <v>0</v>
      </c>
      <c r="Q219" s="302">
        <f t="shared" si="93"/>
        <v>0</v>
      </c>
      <c r="R219" s="302" t="e">
        <f t="shared" si="94"/>
        <v>#DIV/0!</v>
      </c>
      <c r="S219" s="249">
        <f t="shared" si="72"/>
        <v>0</v>
      </c>
      <c r="T219" s="249">
        <f t="shared" si="73"/>
        <v>0</v>
      </c>
      <c r="U219" s="249">
        <f t="shared" si="74"/>
        <v>0</v>
      </c>
      <c r="V219" s="249">
        <f t="shared" si="75"/>
        <v>0</v>
      </c>
      <c r="W219" s="285" t="str">
        <f t="shared" si="80"/>
        <v>N</v>
      </c>
      <c r="X219" s="286">
        <f t="shared" si="81"/>
        <v>0</v>
      </c>
      <c r="Y219" s="287" t="str">
        <f t="shared" si="82"/>
        <v>E</v>
      </c>
      <c r="Z219" s="288">
        <f t="shared" si="95"/>
        <v>0</v>
      </c>
      <c r="AA219" s="248">
        <f t="shared" si="76"/>
        <v>0</v>
      </c>
      <c r="AB219" s="248">
        <f t="shared" si="77"/>
        <v>0</v>
      </c>
      <c r="AC219" s="248">
        <f t="shared" si="78"/>
        <v>0</v>
      </c>
    </row>
    <row r="220" spans="1:29" ht="15.75" customHeight="1">
      <c r="A220" s="297"/>
      <c r="B220" s="247">
        <v>211</v>
      </c>
      <c r="C220" s="305"/>
      <c r="D220" s="306"/>
      <c r="E220" s="306"/>
      <c r="F220" s="303">
        <f t="shared" si="83"/>
        <v>0</v>
      </c>
      <c r="G220" s="249">
        <f t="shared" si="84"/>
        <v>0</v>
      </c>
      <c r="H220" s="300">
        <f t="shared" si="79"/>
        <v>0</v>
      </c>
      <c r="I220" s="309">
        <f t="shared" si="85"/>
        <v>0</v>
      </c>
      <c r="J220" s="309">
        <f t="shared" si="86"/>
        <v>0</v>
      </c>
      <c r="K220" s="249">
        <f t="shared" si="87"/>
        <v>0</v>
      </c>
      <c r="L220" s="249">
        <f t="shared" si="88"/>
        <v>0</v>
      </c>
      <c r="M220" s="249">
        <f t="shared" si="89"/>
        <v>0</v>
      </c>
      <c r="N220" s="304">
        <f t="shared" si="90"/>
        <v>0</v>
      </c>
      <c r="O220" s="302">
        <f t="shared" si="91"/>
        <v>0</v>
      </c>
      <c r="P220" s="302">
        <f t="shared" si="92"/>
        <v>0</v>
      </c>
      <c r="Q220" s="302">
        <f t="shared" si="93"/>
        <v>0</v>
      </c>
      <c r="R220" s="302" t="e">
        <f t="shared" si="94"/>
        <v>#DIV/0!</v>
      </c>
      <c r="S220" s="249">
        <f t="shared" si="72"/>
        <v>0</v>
      </c>
      <c r="T220" s="249">
        <f t="shared" si="73"/>
        <v>0</v>
      </c>
      <c r="U220" s="249">
        <f t="shared" si="74"/>
        <v>0</v>
      </c>
      <c r="V220" s="249">
        <f t="shared" si="75"/>
        <v>0</v>
      </c>
      <c r="W220" s="285" t="str">
        <f t="shared" si="80"/>
        <v>N</v>
      </c>
      <c r="X220" s="286">
        <f t="shared" si="81"/>
        <v>0</v>
      </c>
      <c r="Y220" s="287" t="str">
        <f t="shared" si="82"/>
        <v>E</v>
      </c>
      <c r="Z220" s="288">
        <f t="shared" si="95"/>
        <v>0</v>
      </c>
      <c r="AA220" s="248">
        <f t="shared" si="76"/>
        <v>0</v>
      </c>
      <c r="AB220" s="248">
        <f t="shared" si="77"/>
        <v>0</v>
      </c>
      <c r="AC220" s="248">
        <f t="shared" si="78"/>
        <v>0</v>
      </c>
    </row>
    <row r="221" spans="1:29" ht="15.75" customHeight="1">
      <c r="A221" s="297"/>
      <c r="B221" s="247">
        <v>212</v>
      </c>
      <c r="C221" s="305"/>
      <c r="D221" s="306"/>
      <c r="E221" s="306"/>
      <c r="F221" s="303">
        <f t="shared" si="83"/>
        <v>0</v>
      </c>
      <c r="G221" s="249">
        <f t="shared" si="84"/>
        <v>0</v>
      </c>
      <c r="H221" s="300">
        <f t="shared" si="79"/>
        <v>0</v>
      </c>
      <c r="I221" s="309">
        <f t="shared" si="85"/>
        <v>0</v>
      </c>
      <c r="J221" s="309">
        <f t="shared" si="86"/>
        <v>0</v>
      </c>
      <c r="K221" s="249">
        <f t="shared" si="87"/>
        <v>0</v>
      </c>
      <c r="L221" s="249">
        <f t="shared" si="88"/>
        <v>0</v>
      </c>
      <c r="M221" s="249">
        <f t="shared" si="89"/>
        <v>0</v>
      </c>
      <c r="N221" s="304">
        <f t="shared" si="90"/>
        <v>0</v>
      </c>
      <c r="O221" s="302">
        <f t="shared" si="91"/>
        <v>0</v>
      </c>
      <c r="P221" s="302">
        <f t="shared" si="92"/>
        <v>0</v>
      </c>
      <c r="Q221" s="302">
        <f t="shared" si="93"/>
        <v>0</v>
      </c>
      <c r="R221" s="302" t="e">
        <f t="shared" si="94"/>
        <v>#DIV/0!</v>
      </c>
      <c r="S221" s="249">
        <f t="shared" si="72"/>
        <v>0</v>
      </c>
      <c r="T221" s="249">
        <f t="shared" si="73"/>
        <v>0</v>
      </c>
      <c r="U221" s="249">
        <f t="shared" si="74"/>
        <v>0</v>
      </c>
      <c r="V221" s="249">
        <f t="shared" si="75"/>
        <v>0</v>
      </c>
      <c r="W221" s="285" t="str">
        <f t="shared" si="80"/>
        <v>N</v>
      </c>
      <c r="X221" s="286">
        <f t="shared" si="81"/>
        <v>0</v>
      </c>
      <c r="Y221" s="287" t="str">
        <f t="shared" si="82"/>
        <v>E</v>
      </c>
      <c r="Z221" s="288">
        <f t="shared" si="95"/>
        <v>0</v>
      </c>
      <c r="AA221" s="248">
        <f t="shared" si="76"/>
        <v>0</v>
      </c>
      <c r="AB221" s="248">
        <f t="shared" si="77"/>
        <v>0</v>
      </c>
      <c r="AC221" s="248">
        <f t="shared" si="78"/>
        <v>0</v>
      </c>
    </row>
    <row r="222" spans="1:29" ht="15.75" customHeight="1">
      <c r="A222" s="297"/>
      <c r="B222" s="247">
        <v>213</v>
      </c>
      <c r="C222" s="305"/>
      <c r="D222" s="306"/>
      <c r="E222" s="306"/>
      <c r="F222" s="303">
        <f t="shared" si="83"/>
        <v>0</v>
      </c>
      <c r="G222" s="249">
        <f t="shared" si="84"/>
        <v>0</v>
      </c>
      <c r="H222" s="300">
        <f t="shared" si="79"/>
        <v>0</v>
      </c>
      <c r="I222" s="309">
        <f t="shared" si="85"/>
        <v>0</v>
      </c>
      <c r="J222" s="309">
        <f t="shared" si="86"/>
        <v>0</v>
      </c>
      <c r="K222" s="249">
        <f t="shared" si="87"/>
        <v>0</v>
      </c>
      <c r="L222" s="249">
        <f t="shared" si="88"/>
        <v>0</v>
      </c>
      <c r="M222" s="249">
        <f t="shared" si="89"/>
        <v>0</v>
      </c>
      <c r="N222" s="304">
        <f t="shared" si="90"/>
        <v>0</v>
      </c>
      <c r="O222" s="302">
        <f t="shared" si="91"/>
        <v>0</v>
      </c>
      <c r="P222" s="302">
        <f t="shared" si="92"/>
        <v>0</v>
      </c>
      <c r="Q222" s="302">
        <f t="shared" si="93"/>
        <v>0</v>
      </c>
      <c r="R222" s="302" t="e">
        <f t="shared" si="94"/>
        <v>#DIV/0!</v>
      </c>
      <c r="S222" s="249">
        <f t="shared" si="72"/>
        <v>0</v>
      </c>
      <c r="T222" s="249">
        <f t="shared" si="73"/>
        <v>0</v>
      </c>
      <c r="U222" s="249">
        <f t="shared" si="74"/>
        <v>0</v>
      </c>
      <c r="V222" s="249">
        <f t="shared" si="75"/>
        <v>0</v>
      </c>
      <c r="W222" s="285" t="str">
        <f t="shared" si="80"/>
        <v>N</v>
      </c>
      <c r="X222" s="286">
        <f t="shared" si="81"/>
        <v>0</v>
      </c>
      <c r="Y222" s="287" t="str">
        <f t="shared" si="82"/>
        <v>E</v>
      </c>
      <c r="Z222" s="288">
        <f t="shared" si="95"/>
        <v>0</v>
      </c>
      <c r="AA222" s="248">
        <f t="shared" si="76"/>
        <v>0</v>
      </c>
      <c r="AB222" s="248">
        <f t="shared" si="77"/>
        <v>0</v>
      </c>
      <c r="AC222" s="248">
        <f t="shared" si="78"/>
        <v>0</v>
      </c>
    </row>
    <row r="223" spans="1:29" ht="15.75" customHeight="1">
      <c r="A223" s="297"/>
      <c r="B223" s="247">
        <v>214</v>
      </c>
      <c r="C223" s="305"/>
      <c r="D223" s="306"/>
      <c r="E223" s="306"/>
      <c r="F223" s="303">
        <f t="shared" si="83"/>
        <v>0</v>
      </c>
      <c r="G223" s="249">
        <f t="shared" si="84"/>
        <v>0</v>
      </c>
      <c r="H223" s="300">
        <f t="shared" si="79"/>
        <v>0</v>
      </c>
      <c r="I223" s="309">
        <f t="shared" si="85"/>
        <v>0</v>
      </c>
      <c r="J223" s="309">
        <f t="shared" si="86"/>
        <v>0</v>
      </c>
      <c r="K223" s="249">
        <f t="shared" si="87"/>
        <v>0</v>
      </c>
      <c r="L223" s="249">
        <f t="shared" si="88"/>
        <v>0</v>
      </c>
      <c r="M223" s="249">
        <f t="shared" si="89"/>
        <v>0</v>
      </c>
      <c r="N223" s="304">
        <f t="shared" si="90"/>
        <v>0</v>
      </c>
      <c r="O223" s="302">
        <f t="shared" si="91"/>
        <v>0</v>
      </c>
      <c r="P223" s="302">
        <f t="shared" si="92"/>
        <v>0</v>
      </c>
      <c r="Q223" s="302">
        <f t="shared" si="93"/>
        <v>0</v>
      </c>
      <c r="R223" s="302" t="e">
        <f t="shared" si="94"/>
        <v>#DIV/0!</v>
      </c>
      <c r="S223" s="249">
        <f t="shared" si="72"/>
        <v>0</v>
      </c>
      <c r="T223" s="249">
        <f t="shared" si="73"/>
        <v>0</v>
      </c>
      <c r="U223" s="249">
        <f t="shared" si="74"/>
        <v>0</v>
      </c>
      <c r="V223" s="249">
        <f t="shared" si="75"/>
        <v>0</v>
      </c>
      <c r="W223" s="285" t="str">
        <f t="shared" si="80"/>
        <v>N</v>
      </c>
      <c r="X223" s="286">
        <f t="shared" si="81"/>
        <v>0</v>
      </c>
      <c r="Y223" s="287" t="str">
        <f t="shared" si="82"/>
        <v>E</v>
      </c>
      <c r="Z223" s="288">
        <f t="shared" si="95"/>
        <v>0</v>
      </c>
      <c r="AA223" s="248">
        <f t="shared" si="76"/>
        <v>0</v>
      </c>
      <c r="AB223" s="248">
        <f t="shared" si="77"/>
        <v>0</v>
      </c>
      <c r="AC223" s="248">
        <f t="shared" si="78"/>
        <v>0</v>
      </c>
    </row>
    <row r="224" spans="1:29" ht="15.75" customHeight="1">
      <c r="A224" s="297"/>
      <c r="B224" s="247">
        <v>215</v>
      </c>
      <c r="C224" s="305"/>
      <c r="D224" s="306"/>
      <c r="E224" s="306"/>
      <c r="F224" s="303">
        <f t="shared" si="83"/>
        <v>0</v>
      </c>
      <c r="G224" s="249">
        <f t="shared" si="84"/>
        <v>0</v>
      </c>
      <c r="H224" s="300">
        <f t="shared" si="79"/>
        <v>0</v>
      </c>
      <c r="I224" s="309">
        <f t="shared" si="85"/>
        <v>0</v>
      </c>
      <c r="J224" s="309">
        <f t="shared" si="86"/>
        <v>0</v>
      </c>
      <c r="K224" s="249">
        <f t="shared" si="87"/>
        <v>0</v>
      </c>
      <c r="L224" s="249">
        <f t="shared" si="88"/>
        <v>0</v>
      </c>
      <c r="M224" s="249">
        <f t="shared" si="89"/>
        <v>0</v>
      </c>
      <c r="N224" s="304">
        <f t="shared" si="90"/>
        <v>0</v>
      </c>
      <c r="O224" s="302">
        <f t="shared" si="91"/>
        <v>0</v>
      </c>
      <c r="P224" s="302">
        <f t="shared" si="92"/>
        <v>0</v>
      </c>
      <c r="Q224" s="302">
        <f t="shared" si="93"/>
        <v>0</v>
      </c>
      <c r="R224" s="302" t="e">
        <f t="shared" si="94"/>
        <v>#DIV/0!</v>
      </c>
      <c r="S224" s="249">
        <f t="shared" si="72"/>
        <v>0</v>
      </c>
      <c r="T224" s="249">
        <f t="shared" si="73"/>
        <v>0</v>
      </c>
      <c r="U224" s="249">
        <f t="shared" si="74"/>
        <v>0</v>
      </c>
      <c r="V224" s="249">
        <f t="shared" si="75"/>
        <v>0</v>
      </c>
      <c r="W224" s="285" t="str">
        <f t="shared" si="80"/>
        <v>N</v>
      </c>
      <c r="X224" s="286">
        <f t="shared" si="81"/>
        <v>0</v>
      </c>
      <c r="Y224" s="287" t="str">
        <f t="shared" si="82"/>
        <v>E</v>
      </c>
      <c r="Z224" s="288">
        <f t="shared" si="95"/>
        <v>0</v>
      </c>
      <c r="AA224" s="248">
        <f t="shared" si="76"/>
        <v>0</v>
      </c>
      <c r="AB224" s="248">
        <f t="shared" si="77"/>
        <v>0</v>
      </c>
      <c r="AC224" s="248">
        <f t="shared" si="78"/>
        <v>0</v>
      </c>
    </row>
    <row r="225" spans="1:29" ht="15.75" customHeight="1">
      <c r="A225" s="297"/>
      <c r="B225" s="247">
        <v>216</v>
      </c>
      <c r="C225" s="305"/>
      <c r="D225" s="306"/>
      <c r="E225" s="306"/>
      <c r="F225" s="303">
        <f t="shared" si="83"/>
        <v>0</v>
      </c>
      <c r="G225" s="249">
        <f t="shared" si="84"/>
        <v>0</v>
      </c>
      <c r="H225" s="300">
        <f t="shared" si="79"/>
        <v>0</v>
      </c>
      <c r="I225" s="309">
        <f t="shared" si="85"/>
        <v>0</v>
      </c>
      <c r="J225" s="309">
        <f t="shared" si="86"/>
        <v>0</v>
      </c>
      <c r="K225" s="249">
        <f t="shared" si="87"/>
        <v>0</v>
      </c>
      <c r="L225" s="249">
        <f t="shared" si="88"/>
        <v>0</v>
      </c>
      <c r="M225" s="249">
        <f t="shared" si="89"/>
        <v>0</v>
      </c>
      <c r="N225" s="304">
        <f t="shared" si="90"/>
        <v>0</v>
      </c>
      <c r="O225" s="302">
        <f t="shared" si="91"/>
        <v>0</v>
      </c>
      <c r="P225" s="302">
        <f t="shared" si="92"/>
        <v>0</v>
      </c>
      <c r="Q225" s="302">
        <f t="shared" si="93"/>
        <v>0</v>
      </c>
      <c r="R225" s="302" t="e">
        <f t="shared" si="94"/>
        <v>#DIV/0!</v>
      </c>
      <c r="S225" s="249">
        <f t="shared" si="72"/>
        <v>0</v>
      </c>
      <c r="T225" s="249">
        <f t="shared" si="73"/>
        <v>0</v>
      </c>
      <c r="U225" s="249">
        <f t="shared" si="74"/>
        <v>0</v>
      </c>
      <c r="V225" s="249">
        <f t="shared" si="75"/>
        <v>0</v>
      </c>
      <c r="W225" s="285" t="str">
        <f t="shared" si="80"/>
        <v>N</v>
      </c>
      <c r="X225" s="286">
        <f t="shared" si="81"/>
        <v>0</v>
      </c>
      <c r="Y225" s="287" t="str">
        <f t="shared" si="82"/>
        <v>E</v>
      </c>
      <c r="Z225" s="288">
        <f t="shared" si="95"/>
        <v>0</v>
      </c>
      <c r="AA225" s="248">
        <f t="shared" si="76"/>
        <v>0</v>
      </c>
      <c r="AB225" s="248">
        <f t="shared" si="77"/>
        <v>0</v>
      </c>
      <c r="AC225" s="248">
        <f t="shared" si="78"/>
        <v>0</v>
      </c>
    </row>
    <row r="226" spans="1:29" ht="15.75" customHeight="1">
      <c r="A226" s="297"/>
      <c r="B226" s="247">
        <v>217</v>
      </c>
      <c r="C226" s="305"/>
      <c r="D226" s="306"/>
      <c r="E226" s="306"/>
      <c r="F226" s="303">
        <f t="shared" si="83"/>
        <v>0</v>
      </c>
      <c r="G226" s="249">
        <f t="shared" si="84"/>
        <v>0</v>
      </c>
      <c r="H226" s="300">
        <f t="shared" si="79"/>
        <v>0</v>
      </c>
      <c r="I226" s="309">
        <f t="shared" si="85"/>
        <v>0</v>
      </c>
      <c r="J226" s="309">
        <f t="shared" si="86"/>
        <v>0</v>
      </c>
      <c r="K226" s="249">
        <f t="shared" si="87"/>
        <v>0</v>
      </c>
      <c r="L226" s="249">
        <f t="shared" si="88"/>
        <v>0</v>
      </c>
      <c r="M226" s="249">
        <f t="shared" si="89"/>
        <v>0</v>
      </c>
      <c r="N226" s="304">
        <f t="shared" si="90"/>
        <v>0</v>
      </c>
      <c r="O226" s="302">
        <f t="shared" si="91"/>
        <v>0</v>
      </c>
      <c r="P226" s="302">
        <f t="shared" si="92"/>
        <v>0</v>
      </c>
      <c r="Q226" s="302">
        <f t="shared" si="93"/>
        <v>0</v>
      </c>
      <c r="R226" s="302" t="e">
        <f t="shared" si="94"/>
        <v>#DIV/0!</v>
      </c>
      <c r="S226" s="249">
        <f t="shared" si="72"/>
        <v>0</v>
      </c>
      <c r="T226" s="249">
        <f t="shared" si="73"/>
        <v>0</v>
      </c>
      <c r="U226" s="249">
        <f t="shared" si="74"/>
        <v>0</v>
      </c>
      <c r="V226" s="249">
        <f t="shared" si="75"/>
        <v>0</v>
      </c>
      <c r="W226" s="285" t="str">
        <f t="shared" si="80"/>
        <v>N</v>
      </c>
      <c r="X226" s="286">
        <f t="shared" si="81"/>
        <v>0</v>
      </c>
      <c r="Y226" s="287" t="str">
        <f t="shared" si="82"/>
        <v>E</v>
      </c>
      <c r="Z226" s="288">
        <f t="shared" si="95"/>
        <v>0</v>
      </c>
      <c r="AA226" s="248">
        <f t="shared" si="76"/>
        <v>0</v>
      </c>
      <c r="AB226" s="248">
        <f t="shared" si="77"/>
        <v>0</v>
      </c>
      <c r="AC226" s="248">
        <f t="shared" si="78"/>
        <v>0</v>
      </c>
    </row>
    <row r="227" spans="1:29" ht="15.75" customHeight="1">
      <c r="A227" s="297"/>
      <c r="B227" s="247">
        <v>218</v>
      </c>
      <c r="C227" s="305"/>
      <c r="D227" s="306"/>
      <c r="E227" s="306"/>
      <c r="F227" s="303">
        <f t="shared" si="83"/>
        <v>0</v>
      </c>
      <c r="G227" s="249">
        <f t="shared" si="84"/>
        <v>0</v>
      </c>
      <c r="H227" s="300">
        <f t="shared" si="79"/>
        <v>0</v>
      </c>
      <c r="I227" s="309">
        <f t="shared" si="85"/>
        <v>0</v>
      </c>
      <c r="J227" s="309">
        <f t="shared" si="86"/>
        <v>0</v>
      </c>
      <c r="K227" s="249">
        <f t="shared" si="87"/>
        <v>0</v>
      </c>
      <c r="L227" s="249">
        <f t="shared" si="88"/>
        <v>0</v>
      </c>
      <c r="M227" s="249">
        <f t="shared" si="89"/>
        <v>0</v>
      </c>
      <c r="N227" s="304">
        <f t="shared" si="90"/>
        <v>0</v>
      </c>
      <c r="O227" s="302">
        <f t="shared" si="91"/>
        <v>0</v>
      </c>
      <c r="P227" s="302">
        <f t="shared" si="92"/>
        <v>0</v>
      </c>
      <c r="Q227" s="302">
        <f t="shared" si="93"/>
        <v>0</v>
      </c>
      <c r="R227" s="302" t="e">
        <f t="shared" si="94"/>
        <v>#DIV/0!</v>
      </c>
      <c r="S227" s="249">
        <f t="shared" si="72"/>
        <v>0</v>
      </c>
      <c r="T227" s="249">
        <f t="shared" si="73"/>
        <v>0</v>
      </c>
      <c r="U227" s="249">
        <f t="shared" si="74"/>
        <v>0</v>
      </c>
      <c r="V227" s="249">
        <f t="shared" si="75"/>
        <v>0</v>
      </c>
      <c r="W227" s="285" t="str">
        <f t="shared" si="80"/>
        <v>N</v>
      </c>
      <c r="X227" s="286">
        <f t="shared" si="81"/>
        <v>0</v>
      </c>
      <c r="Y227" s="287" t="str">
        <f t="shared" si="82"/>
        <v>E</v>
      </c>
      <c r="Z227" s="288">
        <f t="shared" si="95"/>
        <v>0</v>
      </c>
      <c r="AA227" s="248">
        <f t="shared" si="76"/>
        <v>0</v>
      </c>
      <c r="AB227" s="248">
        <f t="shared" si="77"/>
        <v>0</v>
      </c>
      <c r="AC227" s="248">
        <f t="shared" si="78"/>
        <v>0</v>
      </c>
    </row>
    <row r="228" spans="1:29" ht="15.75" customHeight="1">
      <c r="A228" s="297"/>
      <c r="B228" s="247">
        <v>219</v>
      </c>
      <c r="C228" s="305"/>
      <c r="D228" s="306"/>
      <c r="E228" s="306"/>
      <c r="F228" s="303">
        <f t="shared" si="83"/>
        <v>0</v>
      </c>
      <c r="G228" s="249">
        <f t="shared" si="84"/>
        <v>0</v>
      </c>
      <c r="H228" s="300">
        <f t="shared" si="79"/>
        <v>0</v>
      </c>
      <c r="I228" s="309">
        <f t="shared" si="85"/>
        <v>0</v>
      </c>
      <c r="J228" s="309">
        <f t="shared" si="86"/>
        <v>0</v>
      </c>
      <c r="K228" s="249">
        <f t="shared" si="87"/>
        <v>0</v>
      </c>
      <c r="L228" s="249">
        <f t="shared" si="88"/>
        <v>0</v>
      </c>
      <c r="M228" s="249">
        <f t="shared" si="89"/>
        <v>0</v>
      </c>
      <c r="N228" s="304">
        <f t="shared" si="90"/>
        <v>0</v>
      </c>
      <c r="O228" s="302">
        <f t="shared" si="91"/>
        <v>0</v>
      </c>
      <c r="P228" s="302">
        <f t="shared" si="92"/>
        <v>0</v>
      </c>
      <c r="Q228" s="302">
        <f t="shared" si="93"/>
        <v>0</v>
      </c>
      <c r="R228" s="302" t="e">
        <f t="shared" si="94"/>
        <v>#DIV/0!</v>
      </c>
      <c r="S228" s="249">
        <f t="shared" si="72"/>
        <v>0</v>
      </c>
      <c r="T228" s="249">
        <f t="shared" si="73"/>
        <v>0</v>
      </c>
      <c r="U228" s="249">
        <f t="shared" si="74"/>
        <v>0</v>
      </c>
      <c r="V228" s="249">
        <f t="shared" si="75"/>
        <v>0</v>
      </c>
      <c r="W228" s="285" t="str">
        <f t="shared" si="80"/>
        <v>N</v>
      </c>
      <c r="X228" s="286">
        <f t="shared" si="81"/>
        <v>0</v>
      </c>
      <c r="Y228" s="287" t="str">
        <f t="shared" si="82"/>
        <v>E</v>
      </c>
      <c r="Z228" s="288">
        <f t="shared" si="95"/>
        <v>0</v>
      </c>
      <c r="AA228" s="248">
        <f t="shared" si="76"/>
        <v>0</v>
      </c>
      <c r="AB228" s="248">
        <f t="shared" si="77"/>
        <v>0</v>
      </c>
      <c r="AC228" s="248">
        <f t="shared" si="78"/>
        <v>0</v>
      </c>
    </row>
    <row r="229" spans="1:29" ht="15.75" customHeight="1">
      <c r="A229" s="297"/>
      <c r="B229" s="247">
        <v>220</v>
      </c>
      <c r="C229" s="305"/>
      <c r="D229" s="306"/>
      <c r="E229" s="306"/>
      <c r="F229" s="303">
        <f t="shared" si="83"/>
        <v>0</v>
      </c>
      <c r="G229" s="249">
        <f t="shared" si="84"/>
        <v>0</v>
      </c>
      <c r="H229" s="300">
        <f t="shared" si="79"/>
        <v>0</v>
      </c>
      <c r="I229" s="309">
        <f t="shared" si="85"/>
        <v>0</v>
      </c>
      <c r="J229" s="309">
        <f t="shared" si="86"/>
        <v>0</v>
      </c>
      <c r="K229" s="249">
        <f t="shared" si="87"/>
        <v>0</v>
      </c>
      <c r="L229" s="249">
        <f t="shared" si="88"/>
        <v>0</v>
      </c>
      <c r="M229" s="249">
        <f t="shared" si="89"/>
        <v>0</v>
      </c>
      <c r="N229" s="304">
        <f t="shared" si="90"/>
        <v>0</v>
      </c>
      <c r="O229" s="302">
        <f t="shared" si="91"/>
        <v>0</v>
      </c>
      <c r="P229" s="302">
        <f t="shared" si="92"/>
        <v>0</v>
      </c>
      <c r="Q229" s="302">
        <f t="shared" si="93"/>
        <v>0</v>
      </c>
      <c r="R229" s="302" t="e">
        <f t="shared" si="94"/>
        <v>#DIV/0!</v>
      </c>
      <c r="S229" s="249">
        <f t="shared" si="72"/>
        <v>0</v>
      </c>
      <c r="T229" s="249">
        <f t="shared" si="73"/>
        <v>0</v>
      </c>
      <c r="U229" s="249">
        <f t="shared" si="74"/>
        <v>0</v>
      </c>
      <c r="V229" s="249">
        <f t="shared" si="75"/>
        <v>0</v>
      </c>
      <c r="W229" s="285" t="str">
        <f t="shared" si="80"/>
        <v>N</v>
      </c>
      <c r="X229" s="286">
        <f t="shared" si="81"/>
        <v>0</v>
      </c>
      <c r="Y229" s="287" t="str">
        <f t="shared" si="82"/>
        <v>E</v>
      </c>
      <c r="Z229" s="288">
        <f t="shared" si="95"/>
        <v>0</v>
      </c>
      <c r="AA229" s="248">
        <f t="shared" si="76"/>
        <v>0</v>
      </c>
      <c r="AB229" s="248">
        <f t="shared" si="77"/>
        <v>0</v>
      </c>
      <c r="AC229" s="248">
        <f t="shared" si="78"/>
        <v>0</v>
      </c>
    </row>
    <row r="230" spans="1:29" ht="15.75" customHeight="1">
      <c r="A230" s="297"/>
      <c r="B230" s="247">
        <v>221</v>
      </c>
      <c r="C230" s="305"/>
      <c r="D230" s="306"/>
      <c r="E230" s="306"/>
      <c r="F230" s="303">
        <f t="shared" si="83"/>
        <v>0</v>
      </c>
      <c r="G230" s="249">
        <f t="shared" si="84"/>
        <v>0</v>
      </c>
      <c r="H230" s="300">
        <f t="shared" si="79"/>
        <v>0</v>
      </c>
      <c r="I230" s="309">
        <f t="shared" si="85"/>
        <v>0</v>
      </c>
      <c r="J230" s="309">
        <f t="shared" si="86"/>
        <v>0</v>
      </c>
      <c r="K230" s="249">
        <f t="shared" si="87"/>
        <v>0</v>
      </c>
      <c r="L230" s="249">
        <f t="shared" si="88"/>
        <v>0</v>
      </c>
      <c r="M230" s="249">
        <f t="shared" si="89"/>
        <v>0</v>
      </c>
      <c r="N230" s="304">
        <f t="shared" si="90"/>
        <v>0</v>
      </c>
      <c r="O230" s="302">
        <f t="shared" si="91"/>
        <v>0</v>
      </c>
      <c r="P230" s="302">
        <f t="shared" si="92"/>
        <v>0</v>
      </c>
      <c r="Q230" s="302">
        <f t="shared" si="93"/>
        <v>0</v>
      </c>
      <c r="R230" s="302" t="e">
        <f t="shared" si="94"/>
        <v>#DIV/0!</v>
      </c>
      <c r="S230" s="249">
        <f t="shared" si="72"/>
        <v>0</v>
      </c>
      <c r="T230" s="249">
        <f t="shared" si="73"/>
        <v>0</v>
      </c>
      <c r="U230" s="249">
        <f t="shared" si="74"/>
        <v>0</v>
      </c>
      <c r="V230" s="249">
        <f t="shared" si="75"/>
        <v>0</v>
      </c>
      <c r="W230" s="285" t="str">
        <f t="shared" si="80"/>
        <v>N</v>
      </c>
      <c r="X230" s="286">
        <f t="shared" si="81"/>
        <v>0</v>
      </c>
      <c r="Y230" s="287" t="str">
        <f t="shared" si="82"/>
        <v>E</v>
      </c>
      <c r="Z230" s="288">
        <f t="shared" si="95"/>
        <v>0</v>
      </c>
      <c r="AA230" s="248">
        <f t="shared" si="76"/>
        <v>0</v>
      </c>
      <c r="AB230" s="248">
        <f t="shared" si="77"/>
        <v>0</v>
      </c>
      <c r="AC230" s="248">
        <f t="shared" si="78"/>
        <v>0</v>
      </c>
    </row>
    <row r="231" spans="1:29" ht="15.75" customHeight="1">
      <c r="A231" s="297"/>
      <c r="B231" s="247">
        <v>222</v>
      </c>
      <c r="C231" s="305"/>
      <c r="D231" s="306"/>
      <c r="E231" s="306"/>
      <c r="F231" s="303">
        <f t="shared" si="83"/>
        <v>0</v>
      </c>
      <c r="G231" s="249">
        <f t="shared" si="84"/>
        <v>0</v>
      </c>
      <c r="H231" s="300">
        <f t="shared" si="79"/>
        <v>0</v>
      </c>
      <c r="I231" s="309">
        <f t="shared" si="85"/>
        <v>0</v>
      </c>
      <c r="J231" s="309">
        <f t="shared" si="86"/>
        <v>0</v>
      </c>
      <c r="K231" s="249">
        <f t="shared" si="87"/>
        <v>0</v>
      </c>
      <c r="L231" s="249">
        <f t="shared" si="88"/>
        <v>0</v>
      </c>
      <c r="M231" s="249">
        <f t="shared" si="89"/>
        <v>0</v>
      </c>
      <c r="N231" s="304">
        <f t="shared" si="90"/>
        <v>0</v>
      </c>
      <c r="O231" s="302">
        <f t="shared" si="91"/>
        <v>0</v>
      </c>
      <c r="P231" s="302">
        <f t="shared" si="92"/>
        <v>0</v>
      </c>
      <c r="Q231" s="302">
        <f t="shared" si="93"/>
        <v>0</v>
      </c>
      <c r="R231" s="302" t="e">
        <f t="shared" si="94"/>
        <v>#DIV/0!</v>
      </c>
      <c r="S231" s="249">
        <f t="shared" si="72"/>
        <v>0</v>
      </c>
      <c r="T231" s="249">
        <f t="shared" si="73"/>
        <v>0</v>
      </c>
      <c r="U231" s="249">
        <f t="shared" si="74"/>
        <v>0</v>
      </c>
      <c r="V231" s="249">
        <f t="shared" si="75"/>
        <v>0</v>
      </c>
      <c r="W231" s="285" t="str">
        <f t="shared" si="80"/>
        <v>N</v>
      </c>
      <c r="X231" s="286">
        <f t="shared" si="81"/>
        <v>0</v>
      </c>
      <c r="Y231" s="287" t="str">
        <f t="shared" si="82"/>
        <v>E</v>
      </c>
      <c r="Z231" s="288">
        <f t="shared" si="95"/>
        <v>0</v>
      </c>
      <c r="AA231" s="248">
        <f t="shared" si="76"/>
        <v>0</v>
      </c>
      <c r="AB231" s="248">
        <f t="shared" si="77"/>
        <v>0</v>
      </c>
      <c r="AC231" s="248">
        <f t="shared" si="78"/>
        <v>0</v>
      </c>
    </row>
    <row r="232" spans="1:29" ht="15.75" customHeight="1">
      <c r="A232" s="297"/>
      <c r="B232" s="247">
        <v>223</v>
      </c>
      <c r="C232" s="305"/>
      <c r="D232" s="306"/>
      <c r="E232" s="306"/>
      <c r="F232" s="303">
        <f t="shared" si="83"/>
        <v>0</v>
      </c>
      <c r="G232" s="249">
        <f t="shared" si="84"/>
        <v>0</v>
      </c>
      <c r="H232" s="300">
        <f t="shared" si="79"/>
        <v>0</v>
      </c>
      <c r="I232" s="309">
        <f t="shared" si="85"/>
        <v>0</v>
      </c>
      <c r="J232" s="309">
        <f t="shared" si="86"/>
        <v>0</v>
      </c>
      <c r="K232" s="249">
        <f t="shared" si="87"/>
        <v>0</v>
      </c>
      <c r="L232" s="249">
        <f t="shared" si="88"/>
        <v>0</v>
      </c>
      <c r="M232" s="249">
        <f t="shared" si="89"/>
        <v>0</v>
      </c>
      <c r="N232" s="304">
        <f t="shared" si="90"/>
        <v>0</v>
      </c>
      <c r="O232" s="302">
        <f t="shared" si="91"/>
        <v>0</v>
      </c>
      <c r="P232" s="302">
        <f t="shared" si="92"/>
        <v>0</v>
      </c>
      <c r="Q232" s="302">
        <f t="shared" si="93"/>
        <v>0</v>
      </c>
      <c r="R232" s="302" t="e">
        <f t="shared" si="94"/>
        <v>#DIV/0!</v>
      </c>
      <c r="S232" s="249">
        <f t="shared" si="72"/>
        <v>0</v>
      </c>
      <c r="T232" s="249">
        <f t="shared" si="73"/>
        <v>0</v>
      </c>
      <c r="U232" s="249">
        <f t="shared" si="74"/>
        <v>0</v>
      </c>
      <c r="V232" s="249">
        <f t="shared" si="75"/>
        <v>0</v>
      </c>
      <c r="W232" s="285" t="str">
        <f t="shared" si="80"/>
        <v>N</v>
      </c>
      <c r="X232" s="286">
        <f t="shared" si="81"/>
        <v>0</v>
      </c>
      <c r="Y232" s="287" t="str">
        <f t="shared" si="82"/>
        <v>E</v>
      </c>
      <c r="Z232" s="288">
        <f t="shared" si="95"/>
        <v>0</v>
      </c>
      <c r="AA232" s="248">
        <f t="shared" si="76"/>
        <v>0</v>
      </c>
      <c r="AB232" s="248">
        <f t="shared" si="77"/>
        <v>0</v>
      </c>
      <c r="AC232" s="248">
        <f t="shared" si="78"/>
        <v>0</v>
      </c>
    </row>
    <row r="233" spans="1:29" ht="15.75" customHeight="1">
      <c r="A233" s="297"/>
      <c r="B233" s="247">
        <v>224</v>
      </c>
      <c r="C233" s="305"/>
      <c r="D233" s="306"/>
      <c r="E233" s="306"/>
      <c r="F233" s="303">
        <f t="shared" si="83"/>
        <v>0</v>
      </c>
      <c r="G233" s="249">
        <f t="shared" si="84"/>
        <v>0</v>
      </c>
      <c r="H233" s="300">
        <f t="shared" si="79"/>
        <v>0</v>
      </c>
      <c r="I233" s="309">
        <f t="shared" si="85"/>
        <v>0</v>
      </c>
      <c r="J233" s="309">
        <f t="shared" si="86"/>
        <v>0</v>
      </c>
      <c r="K233" s="249">
        <f t="shared" si="87"/>
        <v>0</v>
      </c>
      <c r="L233" s="249">
        <f t="shared" si="88"/>
        <v>0</v>
      </c>
      <c r="M233" s="249">
        <f t="shared" si="89"/>
        <v>0</v>
      </c>
      <c r="N233" s="304">
        <f t="shared" si="90"/>
        <v>0</v>
      </c>
      <c r="O233" s="302">
        <f t="shared" si="91"/>
        <v>0</v>
      </c>
      <c r="P233" s="302">
        <f t="shared" si="92"/>
        <v>0</v>
      </c>
      <c r="Q233" s="302">
        <f t="shared" si="93"/>
        <v>0</v>
      </c>
      <c r="R233" s="302" t="e">
        <f t="shared" si="94"/>
        <v>#DIV/0!</v>
      </c>
      <c r="S233" s="249">
        <f t="shared" si="72"/>
        <v>0</v>
      </c>
      <c r="T233" s="249">
        <f t="shared" si="73"/>
        <v>0</v>
      </c>
      <c r="U233" s="249">
        <f t="shared" si="74"/>
        <v>0</v>
      </c>
      <c r="V233" s="249">
        <f t="shared" si="75"/>
        <v>0</v>
      </c>
      <c r="W233" s="285" t="str">
        <f t="shared" si="80"/>
        <v>N</v>
      </c>
      <c r="X233" s="286">
        <f t="shared" si="81"/>
        <v>0</v>
      </c>
      <c r="Y233" s="287" t="str">
        <f t="shared" si="82"/>
        <v>E</v>
      </c>
      <c r="Z233" s="288">
        <f t="shared" si="95"/>
        <v>0</v>
      </c>
      <c r="AA233" s="248">
        <f t="shared" si="76"/>
        <v>0</v>
      </c>
      <c r="AB233" s="248">
        <f t="shared" si="77"/>
        <v>0</v>
      </c>
      <c r="AC233" s="248">
        <f t="shared" si="78"/>
        <v>0</v>
      </c>
    </row>
    <row r="234" spans="1:29" ht="15.75" customHeight="1">
      <c r="A234" s="297"/>
      <c r="B234" s="247">
        <v>225</v>
      </c>
      <c r="C234" s="305"/>
      <c r="D234" s="306"/>
      <c r="E234" s="306"/>
      <c r="F234" s="303">
        <f t="shared" si="83"/>
        <v>0</v>
      </c>
      <c r="G234" s="249">
        <f t="shared" si="84"/>
        <v>0</v>
      </c>
      <c r="H234" s="300">
        <f t="shared" si="79"/>
        <v>0</v>
      </c>
      <c r="I234" s="309">
        <f t="shared" si="85"/>
        <v>0</v>
      </c>
      <c r="J234" s="309">
        <f t="shared" si="86"/>
        <v>0</v>
      </c>
      <c r="K234" s="249">
        <f t="shared" si="87"/>
        <v>0</v>
      </c>
      <c r="L234" s="249">
        <f t="shared" si="88"/>
        <v>0</v>
      </c>
      <c r="M234" s="249">
        <f t="shared" si="89"/>
        <v>0</v>
      </c>
      <c r="N234" s="304">
        <f t="shared" si="90"/>
        <v>0</v>
      </c>
      <c r="O234" s="302">
        <f t="shared" si="91"/>
        <v>0</v>
      </c>
      <c r="P234" s="302">
        <f t="shared" si="92"/>
        <v>0</v>
      </c>
      <c r="Q234" s="302">
        <f t="shared" si="93"/>
        <v>0</v>
      </c>
      <c r="R234" s="302" t="e">
        <f t="shared" si="94"/>
        <v>#DIV/0!</v>
      </c>
      <c r="S234" s="249">
        <f t="shared" si="72"/>
        <v>0</v>
      </c>
      <c r="T234" s="249">
        <f t="shared" si="73"/>
        <v>0</v>
      </c>
      <c r="U234" s="249">
        <f t="shared" si="74"/>
        <v>0</v>
      </c>
      <c r="V234" s="249">
        <f t="shared" si="75"/>
        <v>0</v>
      </c>
      <c r="W234" s="285" t="str">
        <f t="shared" si="80"/>
        <v>N</v>
      </c>
      <c r="X234" s="286">
        <f t="shared" si="81"/>
        <v>0</v>
      </c>
      <c r="Y234" s="287" t="str">
        <f t="shared" si="82"/>
        <v>E</v>
      </c>
      <c r="Z234" s="288">
        <f t="shared" si="95"/>
        <v>0</v>
      </c>
      <c r="AA234" s="248">
        <f t="shared" si="76"/>
        <v>0</v>
      </c>
      <c r="AB234" s="248">
        <f t="shared" si="77"/>
        <v>0</v>
      </c>
      <c r="AC234" s="248">
        <f t="shared" si="78"/>
        <v>0</v>
      </c>
    </row>
    <row r="235" spans="1:29" ht="15.75" customHeight="1">
      <c r="A235" s="297"/>
      <c r="B235" s="247">
        <v>226</v>
      </c>
      <c r="C235" s="305"/>
      <c r="D235" s="306"/>
      <c r="E235" s="306"/>
      <c r="F235" s="303">
        <f t="shared" si="83"/>
        <v>0</v>
      </c>
      <c r="G235" s="249">
        <f t="shared" si="84"/>
        <v>0</v>
      </c>
      <c r="H235" s="300">
        <f t="shared" si="79"/>
        <v>0</v>
      </c>
      <c r="I235" s="309">
        <f t="shared" si="85"/>
        <v>0</v>
      </c>
      <c r="J235" s="309">
        <f t="shared" si="86"/>
        <v>0</v>
      </c>
      <c r="K235" s="249">
        <f t="shared" si="87"/>
        <v>0</v>
      </c>
      <c r="L235" s="249">
        <f t="shared" si="88"/>
        <v>0</v>
      </c>
      <c r="M235" s="249">
        <f t="shared" si="89"/>
        <v>0</v>
      </c>
      <c r="N235" s="304">
        <f t="shared" si="90"/>
        <v>0</v>
      </c>
      <c r="O235" s="302">
        <f t="shared" si="91"/>
        <v>0</v>
      </c>
      <c r="P235" s="302">
        <f t="shared" si="92"/>
        <v>0</v>
      </c>
      <c r="Q235" s="302">
        <f t="shared" si="93"/>
        <v>0</v>
      </c>
      <c r="R235" s="302" t="e">
        <f t="shared" si="94"/>
        <v>#DIV/0!</v>
      </c>
      <c r="S235" s="249">
        <f t="shared" si="72"/>
        <v>0</v>
      </c>
      <c r="T235" s="249">
        <f t="shared" si="73"/>
        <v>0</v>
      </c>
      <c r="U235" s="249">
        <f t="shared" si="74"/>
        <v>0</v>
      </c>
      <c r="V235" s="249">
        <f t="shared" si="75"/>
        <v>0</v>
      </c>
      <c r="W235" s="285" t="str">
        <f t="shared" si="80"/>
        <v>N</v>
      </c>
      <c r="X235" s="286">
        <f t="shared" si="81"/>
        <v>0</v>
      </c>
      <c r="Y235" s="287" t="str">
        <f t="shared" si="82"/>
        <v>E</v>
      </c>
      <c r="Z235" s="288">
        <f t="shared" si="95"/>
        <v>0</v>
      </c>
      <c r="AA235" s="248">
        <f t="shared" si="76"/>
        <v>0</v>
      </c>
      <c r="AB235" s="248">
        <f t="shared" si="77"/>
        <v>0</v>
      </c>
      <c r="AC235" s="248">
        <f t="shared" si="78"/>
        <v>0</v>
      </c>
    </row>
    <row r="236" spans="1:29" ht="15.75" customHeight="1">
      <c r="A236" s="297"/>
      <c r="B236" s="247">
        <v>227</v>
      </c>
      <c r="C236" s="305"/>
      <c r="D236" s="306"/>
      <c r="E236" s="306"/>
      <c r="F236" s="303">
        <f t="shared" si="83"/>
        <v>0</v>
      </c>
      <c r="G236" s="249">
        <f t="shared" si="84"/>
        <v>0</v>
      </c>
      <c r="H236" s="300">
        <f t="shared" si="79"/>
        <v>0</v>
      </c>
      <c r="I236" s="309">
        <f t="shared" si="85"/>
        <v>0</v>
      </c>
      <c r="J236" s="309">
        <f t="shared" si="86"/>
        <v>0</v>
      </c>
      <c r="K236" s="249">
        <f t="shared" si="87"/>
        <v>0</v>
      </c>
      <c r="L236" s="249">
        <f t="shared" si="88"/>
        <v>0</v>
      </c>
      <c r="M236" s="249">
        <f t="shared" si="89"/>
        <v>0</v>
      </c>
      <c r="N236" s="304">
        <f t="shared" si="90"/>
        <v>0</v>
      </c>
      <c r="O236" s="302">
        <f t="shared" si="91"/>
        <v>0</v>
      </c>
      <c r="P236" s="302">
        <f t="shared" si="92"/>
        <v>0</v>
      </c>
      <c r="Q236" s="302">
        <f t="shared" si="93"/>
        <v>0</v>
      </c>
      <c r="R236" s="302" t="e">
        <f t="shared" si="94"/>
        <v>#DIV/0!</v>
      </c>
      <c r="S236" s="249">
        <f t="shared" si="72"/>
        <v>0</v>
      </c>
      <c r="T236" s="249">
        <f t="shared" si="73"/>
        <v>0</v>
      </c>
      <c r="U236" s="249">
        <f t="shared" si="74"/>
        <v>0</v>
      </c>
      <c r="V236" s="249">
        <f t="shared" si="75"/>
        <v>0</v>
      </c>
      <c r="W236" s="285" t="str">
        <f t="shared" si="80"/>
        <v>N</v>
      </c>
      <c r="X236" s="286">
        <f t="shared" si="81"/>
        <v>0</v>
      </c>
      <c r="Y236" s="287" t="str">
        <f t="shared" si="82"/>
        <v>E</v>
      </c>
      <c r="Z236" s="288">
        <f t="shared" si="95"/>
        <v>0</v>
      </c>
      <c r="AA236" s="248">
        <f t="shared" si="76"/>
        <v>0</v>
      </c>
      <c r="AB236" s="248">
        <f t="shared" si="77"/>
        <v>0</v>
      </c>
      <c r="AC236" s="248">
        <f t="shared" si="78"/>
        <v>0</v>
      </c>
    </row>
    <row r="237" spans="1:29" ht="15.75" customHeight="1">
      <c r="A237" s="297"/>
      <c r="B237" s="247">
        <v>228</v>
      </c>
      <c r="C237" s="305"/>
      <c r="D237" s="306"/>
      <c r="E237" s="306"/>
      <c r="F237" s="303">
        <f t="shared" si="83"/>
        <v>0</v>
      </c>
      <c r="G237" s="249">
        <f t="shared" si="84"/>
        <v>0</v>
      </c>
      <c r="H237" s="300">
        <f t="shared" si="79"/>
        <v>0</v>
      </c>
      <c r="I237" s="309">
        <f t="shared" si="85"/>
        <v>0</v>
      </c>
      <c r="J237" s="309">
        <f t="shared" si="86"/>
        <v>0</v>
      </c>
      <c r="K237" s="249">
        <f t="shared" si="87"/>
        <v>0</v>
      </c>
      <c r="L237" s="249">
        <f t="shared" si="88"/>
        <v>0</v>
      </c>
      <c r="M237" s="249">
        <f t="shared" si="89"/>
        <v>0</v>
      </c>
      <c r="N237" s="304">
        <f t="shared" si="90"/>
        <v>0</v>
      </c>
      <c r="O237" s="302">
        <f t="shared" si="91"/>
        <v>0</v>
      </c>
      <c r="P237" s="302">
        <f t="shared" si="92"/>
        <v>0</v>
      </c>
      <c r="Q237" s="302">
        <f t="shared" si="93"/>
        <v>0</v>
      </c>
      <c r="R237" s="302" t="e">
        <f t="shared" si="94"/>
        <v>#DIV/0!</v>
      </c>
      <c r="S237" s="249">
        <f t="shared" si="72"/>
        <v>0</v>
      </c>
      <c r="T237" s="249">
        <f t="shared" si="73"/>
        <v>0</v>
      </c>
      <c r="U237" s="249">
        <f t="shared" si="74"/>
        <v>0</v>
      </c>
      <c r="V237" s="249">
        <f t="shared" si="75"/>
        <v>0</v>
      </c>
      <c r="W237" s="285" t="str">
        <f t="shared" si="80"/>
        <v>N</v>
      </c>
      <c r="X237" s="286">
        <f t="shared" si="81"/>
        <v>0</v>
      </c>
      <c r="Y237" s="287" t="str">
        <f t="shared" si="82"/>
        <v>E</v>
      </c>
      <c r="Z237" s="288">
        <f t="shared" si="95"/>
        <v>0</v>
      </c>
      <c r="AA237" s="248">
        <f t="shared" si="76"/>
        <v>0</v>
      </c>
      <c r="AB237" s="248">
        <f t="shared" si="77"/>
        <v>0</v>
      </c>
      <c r="AC237" s="248">
        <f t="shared" si="78"/>
        <v>0</v>
      </c>
    </row>
    <row r="238" spans="1:29" ht="15.75" customHeight="1">
      <c r="A238" s="297"/>
      <c r="B238" s="247">
        <v>229</v>
      </c>
      <c r="C238" s="305"/>
      <c r="D238" s="306"/>
      <c r="E238" s="306"/>
      <c r="F238" s="303">
        <f t="shared" si="83"/>
        <v>0</v>
      </c>
      <c r="G238" s="249">
        <f t="shared" si="84"/>
        <v>0</v>
      </c>
      <c r="H238" s="300">
        <f t="shared" si="79"/>
        <v>0</v>
      </c>
      <c r="I238" s="309">
        <f t="shared" si="85"/>
        <v>0</v>
      </c>
      <c r="J238" s="309">
        <f t="shared" si="86"/>
        <v>0</v>
      </c>
      <c r="K238" s="249">
        <f t="shared" si="87"/>
        <v>0</v>
      </c>
      <c r="L238" s="249">
        <f t="shared" si="88"/>
        <v>0</v>
      </c>
      <c r="M238" s="249">
        <f t="shared" si="89"/>
        <v>0</v>
      </c>
      <c r="N238" s="304">
        <f t="shared" si="90"/>
        <v>0</v>
      </c>
      <c r="O238" s="302">
        <f t="shared" si="91"/>
        <v>0</v>
      </c>
      <c r="P238" s="302">
        <f t="shared" si="92"/>
        <v>0</v>
      </c>
      <c r="Q238" s="302">
        <f t="shared" si="93"/>
        <v>0</v>
      </c>
      <c r="R238" s="302" t="e">
        <f t="shared" si="94"/>
        <v>#DIV/0!</v>
      </c>
      <c r="S238" s="249">
        <f t="shared" si="72"/>
        <v>0</v>
      </c>
      <c r="T238" s="249">
        <f t="shared" si="73"/>
        <v>0</v>
      </c>
      <c r="U238" s="249">
        <f t="shared" si="74"/>
        <v>0</v>
      </c>
      <c r="V238" s="249">
        <f t="shared" si="75"/>
        <v>0</v>
      </c>
      <c r="W238" s="285" t="str">
        <f t="shared" si="80"/>
        <v>N</v>
      </c>
      <c r="X238" s="286">
        <f t="shared" si="81"/>
        <v>0</v>
      </c>
      <c r="Y238" s="287" t="str">
        <f t="shared" si="82"/>
        <v>E</v>
      </c>
      <c r="Z238" s="288">
        <f t="shared" si="95"/>
        <v>0</v>
      </c>
      <c r="AA238" s="248">
        <f t="shared" si="76"/>
        <v>0</v>
      </c>
      <c r="AB238" s="248">
        <f t="shared" si="77"/>
        <v>0</v>
      </c>
      <c r="AC238" s="248">
        <f t="shared" si="78"/>
        <v>0</v>
      </c>
    </row>
    <row r="239" spans="1:29" ht="15.75" customHeight="1">
      <c r="A239" s="297"/>
      <c r="B239" s="247">
        <v>230</v>
      </c>
      <c r="C239" s="305"/>
      <c r="D239" s="306"/>
      <c r="E239" s="306"/>
      <c r="F239" s="303">
        <f t="shared" si="83"/>
        <v>0</v>
      </c>
      <c r="G239" s="249">
        <f t="shared" si="84"/>
        <v>0</v>
      </c>
      <c r="H239" s="300">
        <f t="shared" si="79"/>
        <v>0</v>
      </c>
      <c r="I239" s="309">
        <f t="shared" si="85"/>
        <v>0</v>
      </c>
      <c r="J239" s="309">
        <f t="shared" si="86"/>
        <v>0</v>
      </c>
      <c r="K239" s="249">
        <f t="shared" si="87"/>
        <v>0</v>
      </c>
      <c r="L239" s="249">
        <f t="shared" si="88"/>
        <v>0</v>
      </c>
      <c r="M239" s="249">
        <f t="shared" si="89"/>
        <v>0</v>
      </c>
      <c r="N239" s="304">
        <f t="shared" si="90"/>
        <v>0</v>
      </c>
      <c r="O239" s="302">
        <f t="shared" si="91"/>
        <v>0</v>
      </c>
      <c r="P239" s="302">
        <f t="shared" si="92"/>
        <v>0</v>
      </c>
      <c r="Q239" s="302">
        <f t="shared" si="93"/>
        <v>0</v>
      </c>
      <c r="R239" s="302" t="e">
        <f t="shared" si="94"/>
        <v>#DIV/0!</v>
      </c>
      <c r="S239" s="249">
        <f t="shared" si="72"/>
        <v>0</v>
      </c>
      <c r="T239" s="249">
        <f t="shared" si="73"/>
        <v>0</v>
      </c>
      <c r="U239" s="249">
        <f t="shared" si="74"/>
        <v>0</v>
      </c>
      <c r="V239" s="249">
        <f t="shared" si="75"/>
        <v>0</v>
      </c>
      <c r="W239" s="285" t="str">
        <f t="shared" si="80"/>
        <v>N</v>
      </c>
      <c r="X239" s="286">
        <f t="shared" si="81"/>
        <v>0</v>
      </c>
      <c r="Y239" s="287" t="str">
        <f t="shared" si="82"/>
        <v>E</v>
      </c>
      <c r="Z239" s="288">
        <f t="shared" si="95"/>
        <v>0</v>
      </c>
      <c r="AA239" s="248">
        <f t="shared" si="76"/>
        <v>0</v>
      </c>
      <c r="AB239" s="248">
        <f t="shared" si="77"/>
        <v>0</v>
      </c>
      <c r="AC239" s="248">
        <f t="shared" si="78"/>
        <v>0</v>
      </c>
    </row>
    <row r="240" spans="1:29" ht="15.75" customHeight="1">
      <c r="A240" s="297"/>
      <c r="B240" s="247">
        <v>231</v>
      </c>
      <c r="C240" s="305"/>
      <c r="D240" s="306"/>
      <c r="E240" s="306"/>
      <c r="F240" s="303">
        <f t="shared" si="83"/>
        <v>0</v>
      </c>
      <c r="G240" s="249">
        <f t="shared" si="84"/>
        <v>0</v>
      </c>
      <c r="H240" s="300">
        <f t="shared" si="79"/>
        <v>0</v>
      </c>
      <c r="I240" s="309">
        <f t="shared" si="85"/>
        <v>0</v>
      </c>
      <c r="J240" s="309">
        <f t="shared" si="86"/>
        <v>0</v>
      </c>
      <c r="K240" s="249">
        <f t="shared" si="87"/>
        <v>0</v>
      </c>
      <c r="L240" s="249">
        <f t="shared" si="88"/>
        <v>0</v>
      </c>
      <c r="M240" s="249">
        <f t="shared" si="89"/>
        <v>0</v>
      </c>
      <c r="N240" s="304">
        <f t="shared" si="90"/>
        <v>0</v>
      </c>
      <c r="O240" s="302">
        <f t="shared" si="91"/>
        <v>0</v>
      </c>
      <c r="P240" s="302">
        <f t="shared" si="92"/>
        <v>0</v>
      </c>
      <c r="Q240" s="302">
        <f t="shared" si="93"/>
        <v>0</v>
      </c>
      <c r="R240" s="302" t="e">
        <f t="shared" si="94"/>
        <v>#DIV/0!</v>
      </c>
      <c r="S240" s="249">
        <f t="shared" si="72"/>
        <v>0</v>
      </c>
      <c r="T240" s="249">
        <f t="shared" si="73"/>
        <v>0</v>
      </c>
      <c r="U240" s="249">
        <f t="shared" si="74"/>
        <v>0</v>
      </c>
      <c r="V240" s="249">
        <f t="shared" si="75"/>
        <v>0</v>
      </c>
      <c r="W240" s="285" t="str">
        <f t="shared" si="80"/>
        <v>N</v>
      </c>
      <c r="X240" s="286">
        <f t="shared" si="81"/>
        <v>0</v>
      </c>
      <c r="Y240" s="287" t="str">
        <f t="shared" si="82"/>
        <v>E</v>
      </c>
      <c r="Z240" s="288">
        <f t="shared" si="95"/>
        <v>0</v>
      </c>
      <c r="AA240" s="248">
        <f t="shared" si="76"/>
        <v>0</v>
      </c>
      <c r="AB240" s="248">
        <f t="shared" si="77"/>
        <v>0</v>
      </c>
      <c r="AC240" s="248">
        <f t="shared" si="78"/>
        <v>0</v>
      </c>
    </row>
    <row r="241" spans="1:29" ht="15.75" customHeight="1">
      <c r="A241" s="297"/>
      <c r="B241" s="247">
        <v>232</v>
      </c>
      <c r="C241" s="305"/>
      <c r="D241" s="306"/>
      <c r="E241" s="306"/>
      <c r="F241" s="303">
        <f t="shared" si="83"/>
        <v>0</v>
      </c>
      <c r="G241" s="249">
        <f t="shared" si="84"/>
        <v>0</v>
      </c>
      <c r="H241" s="300">
        <f t="shared" si="79"/>
        <v>0</v>
      </c>
      <c r="I241" s="309">
        <f t="shared" si="85"/>
        <v>0</v>
      </c>
      <c r="J241" s="309">
        <f t="shared" si="86"/>
        <v>0</v>
      </c>
      <c r="K241" s="249">
        <f t="shared" si="87"/>
        <v>0</v>
      </c>
      <c r="L241" s="249">
        <f t="shared" si="88"/>
        <v>0</v>
      </c>
      <c r="M241" s="249">
        <f t="shared" si="89"/>
        <v>0</v>
      </c>
      <c r="N241" s="304">
        <f t="shared" si="90"/>
        <v>0</v>
      </c>
      <c r="O241" s="302">
        <f t="shared" si="91"/>
        <v>0</v>
      </c>
      <c r="P241" s="302">
        <f t="shared" si="92"/>
        <v>0</v>
      </c>
      <c r="Q241" s="302">
        <f t="shared" si="93"/>
        <v>0</v>
      </c>
      <c r="R241" s="302" t="e">
        <f t="shared" si="94"/>
        <v>#DIV/0!</v>
      </c>
      <c r="S241" s="249">
        <f t="shared" si="72"/>
        <v>0</v>
      </c>
      <c r="T241" s="249">
        <f t="shared" si="73"/>
        <v>0</v>
      </c>
      <c r="U241" s="249">
        <f t="shared" si="74"/>
        <v>0</v>
      </c>
      <c r="V241" s="249">
        <f t="shared" si="75"/>
        <v>0</v>
      </c>
      <c r="W241" s="285" t="str">
        <f t="shared" si="80"/>
        <v>N</v>
      </c>
      <c r="X241" s="286">
        <f t="shared" si="81"/>
        <v>0</v>
      </c>
      <c r="Y241" s="287" t="str">
        <f t="shared" si="82"/>
        <v>E</v>
      </c>
      <c r="Z241" s="288">
        <f t="shared" si="95"/>
        <v>0</v>
      </c>
      <c r="AA241" s="248">
        <f t="shared" si="76"/>
        <v>0</v>
      </c>
      <c r="AB241" s="248">
        <f t="shared" si="77"/>
        <v>0</v>
      </c>
      <c r="AC241" s="248">
        <f t="shared" si="78"/>
        <v>0</v>
      </c>
    </row>
    <row r="242" spans="1:29" ht="15.75" customHeight="1">
      <c r="A242" s="297"/>
      <c r="B242" s="247">
        <v>233</v>
      </c>
      <c r="C242" s="305"/>
      <c r="D242" s="306"/>
      <c r="E242" s="306"/>
      <c r="F242" s="303">
        <f t="shared" si="83"/>
        <v>0</v>
      </c>
      <c r="G242" s="249">
        <f t="shared" si="84"/>
        <v>0</v>
      </c>
      <c r="H242" s="300">
        <f t="shared" si="79"/>
        <v>0</v>
      </c>
      <c r="I242" s="309">
        <f t="shared" si="85"/>
        <v>0</v>
      </c>
      <c r="J242" s="309">
        <f t="shared" si="86"/>
        <v>0</v>
      </c>
      <c r="K242" s="249">
        <f t="shared" si="87"/>
        <v>0</v>
      </c>
      <c r="L242" s="249">
        <f t="shared" si="88"/>
        <v>0</v>
      </c>
      <c r="M242" s="249">
        <f t="shared" si="89"/>
        <v>0</v>
      </c>
      <c r="N242" s="304">
        <f t="shared" si="90"/>
        <v>0</v>
      </c>
      <c r="O242" s="302">
        <f t="shared" si="91"/>
        <v>0</v>
      </c>
      <c r="P242" s="302">
        <f t="shared" si="92"/>
        <v>0</v>
      </c>
      <c r="Q242" s="302">
        <f t="shared" si="93"/>
        <v>0</v>
      </c>
      <c r="R242" s="302" t="e">
        <f t="shared" si="94"/>
        <v>#DIV/0!</v>
      </c>
      <c r="S242" s="249">
        <f t="shared" si="72"/>
        <v>0</v>
      </c>
      <c r="T242" s="249">
        <f t="shared" si="73"/>
        <v>0</v>
      </c>
      <c r="U242" s="249">
        <f t="shared" si="74"/>
        <v>0</v>
      </c>
      <c r="V242" s="249">
        <f t="shared" si="75"/>
        <v>0</v>
      </c>
      <c r="W242" s="285" t="str">
        <f t="shared" si="80"/>
        <v>N</v>
      </c>
      <c r="X242" s="286">
        <f t="shared" si="81"/>
        <v>0</v>
      </c>
      <c r="Y242" s="287" t="str">
        <f t="shared" si="82"/>
        <v>E</v>
      </c>
      <c r="Z242" s="288">
        <f t="shared" si="95"/>
        <v>0</v>
      </c>
      <c r="AA242" s="248">
        <f t="shared" si="76"/>
        <v>0</v>
      </c>
      <c r="AB242" s="248">
        <f t="shared" si="77"/>
        <v>0</v>
      </c>
      <c r="AC242" s="248">
        <f t="shared" si="78"/>
        <v>0</v>
      </c>
    </row>
    <row r="243" spans="1:29" ht="15.75" customHeight="1">
      <c r="A243" s="297"/>
      <c r="B243" s="247">
        <v>234</v>
      </c>
      <c r="C243" s="305"/>
      <c r="D243" s="306"/>
      <c r="E243" s="306"/>
      <c r="F243" s="303">
        <f t="shared" si="83"/>
        <v>0</v>
      </c>
      <c r="G243" s="249">
        <f t="shared" si="84"/>
        <v>0</v>
      </c>
      <c r="H243" s="300">
        <f t="shared" si="79"/>
        <v>0</v>
      </c>
      <c r="I243" s="309">
        <f t="shared" si="85"/>
        <v>0</v>
      </c>
      <c r="J243" s="309">
        <f t="shared" si="86"/>
        <v>0</v>
      </c>
      <c r="K243" s="249">
        <f t="shared" si="87"/>
        <v>0</v>
      </c>
      <c r="L243" s="249">
        <f t="shared" si="88"/>
        <v>0</v>
      </c>
      <c r="M243" s="249">
        <f t="shared" si="89"/>
        <v>0</v>
      </c>
      <c r="N243" s="304">
        <f t="shared" si="90"/>
        <v>0</v>
      </c>
      <c r="O243" s="302">
        <f t="shared" si="91"/>
        <v>0</v>
      </c>
      <c r="P243" s="302">
        <f t="shared" si="92"/>
        <v>0</v>
      </c>
      <c r="Q243" s="302">
        <f t="shared" si="93"/>
        <v>0</v>
      </c>
      <c r="R243" s="302" t="e">
        <f t="shared" si="94"/>
        <v>#DIV/0!</v>
      </c>
      <c r="S243" s="249">
        <f t="shared" si="72"/>
        <v>0</v>
      </c>
      <c r="T243" s="249">
        <f t="shared" si="73"/>
        <v>0</v>
      </c>
      <c r="U243" s="249">
        <f t="shared" si="74"/>
        <v>0</v>
      </c>
      <c r="V243" s="249">
        <f t="shared" si="75"/>
        <v>0</v>
      </c>
      <c r="W243" s="285" t="str">
        <f t="shared" si="80"/>
        <v>N</v>
      </c>
      <c r="X243" s="286">
        <f t="shared" si="81"/>
        <v>0</v>
      </c>
      <c r="Y243" s="287" t="str">
        <f t="shared" si="82"/>
        <v>E</v>
      </c>
      <c r="Z243" s="288">
        <f t="shared" si="95"/>
        <v>0</v>
      </c>
      <c r="AA243" s="248">
        <f t="shared" si="76"/>
        <v>0</v>
      </c>
      <c r="AB243" s="248">
        <f t="shared" si="77"/>
        <v>0</v>
      </c>
      <c r="AC243" s="248">
        <f t="shared" si="78"/>
        <v>0</v>
      </c>
    </row>
    <row r="244" spans="1:29" ht="15.75" customHeight="1">
      <c r="A244" s="297"/>
      <c r="B244" s="247">
        <v>235</v>
      </c>
      <c r="C244" s="305"/>
      <c r="D244" s="306"/>
      <c r="E244" s="306"/>
      <c r="F244" s="303">
        <f t="shared" si="83"/>
        <v>0</v>
      </c>
      <c r="G244" s="249">
        <f t="shared" si="84"/>
        <v>0</v>
      </c>
      <c r="H244" s="300">
        <f t="shared" si="79"/>
        <v>0</v>
      </c>
      <c r="I244" s="309">
        <f t="shared" si="85"/>
        <v>0</v>
      </c>
      <c r="J244" s="309">
        <f t="shared" si="86"/>
        <v>0</v>
      </c>
      <c r="K244" s="249">
        <f t="shared" si="87"/>
        <v>0</v>
      </c>
      <c r="L244" s="249">
        <f t="shared" si="88"/>
        <v>0</v>
      </c>
      <c r="M244" s="249">
        <f t="shared" si="89"/>
        <v>0</v>
      </c>
      <c r="N244" s="304">
        <f t="shared" si="90"/>
        <v>0</v>
      </c>
      <c r="O244" s="302">
        <f t="shared" si="91"/>
        <v>0</v>
      </c>
      <c r="P244" s="302">
        <f t="shared" si="92"/>
        <v>0</v>
      </c>
      <c r="Q244" s="302">
        <f t="shared" si="93"/>
        <v>0</v>
      </c>
      <c r="R244" s="302" t="e">
        <f t="shared" si="94"/>
        <v>#DIV/0!</v>
      </c>
      <c r="S244" s="249">
        <f t="shared" si="72"/>
        <v>0</v>
      </c>
      <c r="T244" s="249">
        <f t="shared" si="73"/>
        <v>0</v>
      </c>
      <c r="U244" s="249">
        <f t="shared" si="74"/>
        <v>0</v>
      </c>
      <c r="V244" s="249">
        <f t="shared" si="75"/>
        <v>0</v>
      </c>
      <c r="W244" s="285" t="str">
        <f t="shared" si="80"/>
        <v>N</v>
      </c>
      <c r="X244" s="286">
        <f t="shared" si="81"/>
        <v>0</v>
      </c>
      <c r="Y244" s="287" t="str">
        <f t="shared" si="82"/>
        <v>E</v>
      </c>
      <c r="Z244" s="288">
        <f t="shared" si="95"/>
        <v>0</v>
      </c>
      <c r="AA244" s="248">
        <f t="shared" si="76"/>
        <v>0</v>
      </c>
      <c r="AB244" s="248">
        <f t="shared" si="77"/>
        <v>0</v>
      </c>
      <c r="AC244" s="248">
        <f t="shared" si="78"/>
        <v>0</v>
      </c>
    </row>
    <row r="245" spans="1:29" ht="15.75" customHeight="1">
      <c r="A245" s="297"/>
      <c r="B245" s="247">
        <v>236</v>
      </c>
      <c r="C245" s="305"/>
      <c r="D245" s="306"/>
      <c r="E245" s="306"/>
      <c r="F245" s="303">
        <f t="shared" si="83"/>
        <v>0</v>
      </c>
      <c r="G245" s="249">
        <f t="shared" si="84"/>
        <v>0</v>
      </c>
      <c r="H245" s="300">
        <f t="shared" si="79"/>
        <v>0</v>
      </c>
      <c r="I245" s="309">
        <f t="shared" si="85"/>
        <v>0</v>
      </c>
      <c r="J245" s="309">
        <f t="shared" si="86"/>
        <v>0</v>
      </c>
      <c r="K245" s="249">
        <f t="shared" si="87"/>
        <v>0</v>
      </c>
      <c r="L245" s="249">
        <f t="shared" si="88"/>
        <v>0</v>
      </c>
      <c r="M245" s="249">
        <f t="shared" si="89"/>
        <v>0</v>
      </c>
      <c r="N245" s="304">
        <f t="shared" si="90"/>
        <v>0</v>
      </c>
      <c r="O245" s="302">
        <f t="shared" si="91"/>
        <v>0</v>
      </c>
      <c r="P245" s="302">
        <f t="shared" si="92"/>
        <v>0</v>
      </c>
      <c r="Q245" s="302">
        <f t="shared" si="93"/>
        <v>0</v>
      </c>
      <c r="R245" s="302" t="e">
        <f t="shared" si="94"/>
        <v>#DIV/0!</v>
      </c>
      <c r="S245" s="249">
        <f t="shared" si="72"/>
        <v>0</v>
      </c>
      <c r="T245" s="249">
        <f t="shared" si="73"/>
        <v>0</v>
      </c>
      <c r="U245" s="249">
        <f t="shared" si="74"/>
        <v>0</v>
      </c>
      <c r="V245" s="249">
        <f t="shared" si="75"/>
        <v>0</v>
      </c>
      <c r="W245" s="285" t="str">
        <f t="shared" si="80"/>
        <v>N</v>
      </c>
      <c r="X245" s="286">
        <f t="shared" si="81"/>
        <v>0</v>
      </c>
      <c r="Y245" s="287" t="str">
        <f t="shared" si="82"/>
        <v>E</v>
      </c>
      <c r="Z245" s="288">
        <f t="shared" si="95"/>
        <v>0</v>
      </c>
      <c r="AA245" s="248">
        <f t="shared" si="76"/>
        <v>0</v>
      </c>
      <c r="AB245" s="248">
        <f t="shared" si="77"/>
        <v>0</v>
      </c>
      <c r="AC245" s="248">
        <f t="shared" si="78"/>
        <v>0</v>
      </c>
    </row>
    <row r="246" spans="1:29" ht="15.75" customHeight="1">
      <c r="A246" s="297"/>
      <c r="B246" s="247">
        <v>237</v>
      </c>
      <c r="C246" s="305"/>
      <c r="D246" s="306"/>
      <c r="E246" s="306"/>
      <c r="F246" s="303">
        <f t="shared" si="83"/>
        <v>0</v>
      </c>
      <c r="G246" s="249">
        <f t="shared" si="84"/>
        <v>0</v>
      </c>
      <c r="H246" s="300">
        <f t="shared" si="79"/>
        <v>0</v>
      </c>
      <c r="I246" s="309">
        <f t="shared" si="85"/>
        <v>0</v>
      </c>
      <c r="J246" s="309">
        <f t="shared" si="86"/>
        <v>0</v>
      </c>
      <c r="K246" s="249">
        <f t="shared" si="87"/>
        <v>0</v>
      </c>
      <c r="L246" s="249">
        <f t="shared" si="88"/>
        <v>0</v>
      </c>
      <c r="M246" s="249">
        <f t="shared" si="89"/>
        <v>0</v>
      </c>
      <c r="N246" s="304">
        <f t="shared" si="90"/>
        <v>0</v>
      </c>
      <c r="O246" s="302">
        <f t="shared" si="91"/>
        <v>0</v>
      </c>
      <c r="P246" s="302">
        <f t="shared" si="92"/>
        <v>0</v>
      </c>
      <c r="Q246" s="302">
        <f t="shared" si="93"/>
        <v>0</v>
      </c>
      <c r="R246" s="302" t="e">
        <f t="shared" si="94"/>
        <v>#DIV/0!</v>
      </c>
      <c r="S246" s="249">
        <f t="shared" si="72"/>
        <v>0</v>
      </c>
      <c r="T246" s="249">
        <f t="shared" si="73"/>
        <v>0</v>
      </c>
      <c r="U246" s="249">
        <f t="shared" si="74"/>
        <v>0</v>
      </c>
      <c r="V246" s="249">
        <f t="shared" si="75"/>
        <v>0</v>
      </c>
      <c r="W246" s="285" t="str">
        <f t="shared" si="80"/>
        <v>N</v>
      </c>
      <c r="X246" s="286">
        <f t="shared" si="81"/>
        <v>0</v>
      </c>
      <c r="Y246" s="287" t="str">
        <f t="shared" si="82"/>
        <v>E</v>
      </c>
      <c r="Z246" s="288">
        <f t="shared" si="95"/>
        <v>0</v>
      </c>
      <c r="AA246" s="248">
        <f t="shared" si="76"/>
        <v>0</v>
      </c>
      <c r="AB246" s="248">
        <f t="shared" si="77"/>
        <v>0</v>
      </c>
      <c r="AC246" s="248">
        <f t="shared" si="78"/>
        <v>0</v>
      </c>
    </row>
    <row r="247" spans="1:29" ht="15.75" customHeight="1">
      <c r="A247" s="297"/>
      <c r="B247" s="247">
        <v>238</v>
      </c>
      <c r="C247" s="305"/>
      <c r="D247" s="306"/>
      <c r="E247" s="306"/>
      <c r="F247" s="303">
        <f t="shared" si="83"/>
        <v>0</v>
      </c>
      <c r="G247" s="249">
        <f t="shared" si="84"/>
        <v>0</v>
      </c>
      <c r="H247" s="300">
        <f t="shared" si="79"/>
        <v>0</v>
      </c>
      <c r="I247" s="309">
        <f t="shared" si="85"/>
        <v>0</v>
      </c>
      <c r="J247" s="309">
        <f t="shared" si="86"/>
        <v>0</v>
      </c>
      <c r="K247" s="249">
        <f t="shared" si="87"/>
        <v>0</v>
      </c>
      <c r="L247" s="249">
        <f t="shared" si="88"/>
        <v>0</v>
      </c>
      <c r="M247" s="249">
        <f t="shared" si="89"/>
        <v>0</v>
      </c>
      <c r="N247" s="304">
        <f t="shared" si="90"/>
        <v>0</v>
      </c>
      <c r="O247" s="302">
        <f t="shared" si="91"/>
        <v>0</v>
      </c>
      <c r="P247" s="302">
        <f t="shared" si="92"/>
        <v>0</v>
      </c>
      <c r="Q247" s="302">
        <f t="shared" si="93"/>
        <v>0</v>
      </c>
      <c r="R247" s="302" t="e">
        <f t="shared" si="94"/>
        <v>#DIV/0!</v>
      </c>
      <c r="S247" s="249">
        <f t="shared" si="72"/>
        <v>0</v>
      </c>
      <c r="T247" s="249">
        <f t="shared" si="73"/>
        <v>0</v>
      </c>
      <c r="U247" s="249">
        <f t="shared" si="74"/>
        <v>0</v>
      </c>
      <c r="V247" s="249">
        <f t="shared" si="75"/>
        <v>0</v>
      </c>
      <c r="W247" s="285" t="str">
        <f t="shared" si="80"/>
        <v>N</v>
      </c>
      <c r="X247" s="286">
        <f t="shared" si="81"/>
        <v>0</v>
      </c>
      <c r="Y247" s="287" t="str">
        <f t="shared" si="82"/>
        <v>E</v>
      </c>
      <c r="Z247" s="288">
        <f t="shared" si="95"/>
        <v>0</v>
      </c>
      <c r="AA247" s="248">
        <f t="shared" si="76"/>
        <v>0</v>
      </c>
      <c r="AB247" s="248">
        <f t="shared" si="77"/>
        <v>0</v>
      </c>
      <c r="AC247" s="248">
        <f t="shared" si="78"/>
        <v>0</v>
      </c>
    </row>
    <row r="248" spans="1:29" ht="15.75" customHeight="1">
      <c r="A248" s="297"/>
      <c r="B248" s="247">
        <v>239</v>
      </c>
      <c r="C248" s="305"/>
      <c r="D248" s="306"/>
      <c r="E248" s="306"/>
      <c r="F248" s="303">
        <f t="shared" si="83"/>
        <v>0</v>
      </c>
      <c r="G248" s="249">
        <f t="shared" si="84"/>
        <v>0</v>
      </c>
      <c r="H248" s="300">
        <f t="shared" si="79"/>
        <v>0</v>
      </c>
      <c r="I248" s="309">
        <f t="shared" si="85"/>
        <v>0</v>
      </c>
      <c r="J248" s="309">
        <f t="shared" si="86"/>
        <v>0</v>
      </c>
      <c r="K248" s="249">
        <f t="shared" si="87"/>
        <v>0</v>
      </c>
      <c r="L248" s="249">
        <f t="shared" si="88"/>
        <v>0</v>
      </c>
      <c r="M248" s="249">
        <f t="shared" si="89"/>
        <v>0</v>
      </c>
      <c r="N248" s="304">
        <f t="shared" si="90"/>
        <v>0</v>
      </c>
      <c r="O248" s="302">
        <f t="shared" si="91"/>
        <v>0</v>
      </c>
      <c r="P248" s="302">
        <f t="shared" si="92"/>
        <v>0</v>
      </c>
      <c r="Q248" s="302">
        <f t="shared" si="93"/>
        <v>0</v>
      </c>
      <c r="R248" s="302" t="e">
        <f t="shared" si="94"/>
        <v>#DIV/0!</v>
      </c>
      <c r="S248" s="249">
        <f t="shared" si="72"/>
        <v>0</v>
      </c>
      <c r="T248" s="249">
        <f t="shared" si="73"/>
        <v>0</v>
      </c>
      <c r="U248" s="249">
        <f t="shared" si="74"/>
        <v>0</v>
      </c>
      <c r="V248" s="249">
        <f t="shared" si="75"/>
        <v>0</v>
      </c>
      <c r="W248" s="285" t="str">
        <f t="shared" si="80"/>
        <v>N</v>
      </c>
      <c r="X248" s="286">
        <f t="shared" si="81"/>
        <v>0</v>
      </c>
      <c r="Y248" s="287" t="str">
        <f t="shared" si="82"/>
        <v>E</v>
      </c>
      <c r="Z248" s="288">
        <f t="shared" si="95"/>
        <v>0</v>
      </c>
      <c r="AA248" s="248">
        <f t="shared" si="76"/>
        <v>0</v>
      </c>
      <c r="AB248" s="248">
        <f t="shared" si="77"/>
        <v>0</v>
      </c>
      <c r="AC248" s="248">
        <f t="shared" si="78"/>
        <v>0</v>
      </c>
    </row>
    <row r="249" spans="1:29" ht="15.75" customHeight="1">
      <c r="A249" s="297"/>
      <c r="B249" s="247">
        <v>240</v>
      </c>
      <c r="C249" s="305"/>
      <c r="D249" s="306"/>
      <c r="E249" s="306"/>
      <c r="F249" s="303">
        <f t="shared" si="83"/>
        <v>0</v>
      </c>
      <c r="G249" s="249">
        <f t="shared" si="84"/>
        <v>0</v>
      </c>
      <c r="H249" s="300">
        <f t="shared" si="79"/>
        <v>0</v>
      </c>
      <c r="I249" s="309">
        <f t="shared" si="85"/>
        <v>0</v>
      </c>
      <c r="J249" s="309">
        <f t="shared" si="86"/>
        <v>0</v>
      </c>
      <c r="K249" s="249">
        <f t="shared" si="87"/>
        <v>0</v>
      </c>
      <c r="L249" s="249">
        <f t="shared" si="88"/>
        <v>0</v>
      </c>
      <c r="M249" s="249">
        <f t="shared" si="89"/>
        <v>0</v>
      </c>
      <c r="N249" s="304">
        <f t="shared" si="90"/>
        <v>0</v>
      </c>
      <c r="O249" s="302">
        <f t="shared" si="91"/>
        <v>0</v>
      </c>
      <c r="P249" s="302">
        <f t="shared" si="92"/>
        <v>0</v>
      </c>
      <c r="Q249" s="302">
        <f t="shared" si="93"/>
        <v>0</v>
      </c>
      <c r="R249" s="302" t="e">
        <f t="shared" si="94"/>
        <v>#DIV/0!</v>
      </c>
      <c r="S249" s="249">
        <f t="shared" si="72"/>
        <v>0</v>
      </c>
      <c r="T249" s="249">
        <f t="shared" si="73"/>
        <v>0</v>
      </c>
      <c r="U249" s="249">
        <f t="shared" si="74"/>
        <v>0</v>
      </c>
      <c r="V249" s="249">
        <f t="shared" si="75"/>
        <v>0</v>
      </c>
      <c r="W249" s="285" t="str">
        <f t="shared" si="80"/>
        <v>N</v>
      </c>
      <c r="X249" s="286">
        <f t="shared" si="81"/>
        <v>0</v>
      </c>
      <c r="Y249" s="287" t="str">
        <f t="shared" si="82"/>
        <v>E</v>
      </c>
      <c r="Z249" s="288">
        <f t="shared" si="95"/>
        <v>0</v>
      </c>
      <c r="AA249" s="248">
        <f t="shared" si="76"/>
        <v>0</v>
      </c>
      <c r="AB249" s="248">
        <f t="shared" si="77"/>
        <v>0</v>
      </c>
      <c r="AC249" s="248">
        <f t="shared" si="78"/>
        <v>0</v>
      </c>
    </row>
    <row r="250" spans="1:29" ht="15.75" customHeight="1">
      <c r="A250" s="297"/>
      <c r="B250" s="247">
        <v>241</v>
      </c>
      <c r="C250" s="305"/>
      <c r="D250" s="306"/>
      <c r="E250" s="306"/>
      <c r="F250" s="303">
        <f t="shared" si="83"/>
        <v>0</v>
      </c>
      <c r="G250" s="249">
        <f t="shared" si="84"/>
        <v>0</v>
      </c>
      <c r="H250" s="300">
        <f t="shared" si="79"/>
        <v>0</v>
      </c>
      <c r="I250" s="309">
        <f t="shared" si="85"/>
        <v>0</v>
      </c>
      <c r="J250" s="309">
        <f t="shared" si="86"/>
        <v>0</v>
      </c>
      <c r="K250" s="249">
        <f t="shared" si="87"/>
        <v>0</v>
      </c>
      <c r="L250" s="249">
        <f t="shared" si="88"/>
        <v>0</v>
      </c>
      <c r="M250" s="249">
        <f t="shared" si="89"/>
        <v>0</v>
      </c>
      <c r="N250" s="304">
        <f t="shared" si="90"/>
        <v>0</v>
      </c>
      <c r="O250" s="302">
        <f t="shared" si="91"/>
        <v>0</v>
      </c>
      <c r="P250" s="302">
        <f t="shared" si="92"/>
        <v>0</v>
      </c>
      <c r="Q250" s="302">
        <f t="shared" si="93"/>
        <v>0</v>
      </c>
      <c r="R250" s="302" t="e">
        <f t="shared" si="94"/>
        <v>#DIV/0!</v>
      </c>
      <c r="S250" s="249">
        <f t="shared" si="72"/>
        <v>0</v>
      </c>
      <c r="T250" s="249">
        <f t="shared" si="73"/>
        <v>0</v>
      </c>
      <c r="U250" s="249">
        <f t="shared" si="74"/>
        <v>0</v>
      </c>
      <c r="V250" s="249">
        <f t="shared" si="75"/>
        <v>0</v>
      </c>
      <c r="W250" s="285" t="str">
        <f t="shared" si="80"/>
        <v>N</v>
      </c>
      <c r="X250" s="286">
        <f t="shared" si="81"/>
        <v>0</v>
      </c>
      <c r="Y250" s="287" t="str">
        <f t="shared" si="82"/>
        <v>E</v>
      </c>
      <c r="Z250" s="288">
        <f t="shared" si="95"/>
        <v>0</v>
      </c>
      <c r="AA250" s="248">
        <f t="shared" si="76"/>
        <v>0</v>
      </c>
      <c r="AB250" s="248">
        <f t="shared" si="77"/>
        <v>0</v>
      </c>
      <c r="AC250" s="248">
        <f t="shared" si="78"/>
        <v>0</v>
      </c>
    </row>
    <row r="251" spans="1:29" ht="15.75" customHeight="1">
      <c r="A251" s="297"/>
      <c r="B251" s="247">
        <v>242</v>
      </c>
      <c r="C251" s="305"/>
      <c r="D251" s="306"/>
      <c r="E251" s="306"/>
      <c r="F251" s="303">
        <f t="shared" si="83"/>
        <v>0</v>
      </c>
      <c r="G251" s="249">
        <f t="shared" si="84"/>
        <v>0</v>
      </c>
      <c r="H251" s="300">
        <f t="shared" si="79"/>
        <v>0</v>
      </c>
      <c r="I251" s="309">
        <f t="shared" si="85"/>
        <v>0</v>
      </c>
      <c r="J251" s="309">
        <f t="shared" si="86"/>
        <v>0</v>
      </c>
      <c r="K251" s="249">
        <f t="shared" si="87"/>
        <v>0</v>
      </c>
      <c r="L251" s="249">
        <f t="shared" si="88"/>
        <v>0</v>
      </c>
      <c r="M251" s="249">
        <f t="shared" si="89"/>
        <v>0</v>
      </c>
      <c r="N251" s="304">
        <f t="shared" si="90"/>
        <v>0</v>
      </c>
      <c r="O251" s="302">
        <f t="shared" si="91"/>
        <v>0</v>
      </c>
      <c r="P251" s="302">
        <f t="shared" si="92"/>
        <v>0</v>
      </c>
      <c r="Q251" s="302">
        <f t="shared" si="93"/>
        <v>0</v>
      </c>
      <c r="R251" s="302" t="e">
        <f t="shared" si="94"/>
        <v>#DIV/0!</v>
      </c>
      <c r="S251" s="249">
        <f t="shared" si="72"/>
        <v>0</v>
      </c>
      <c r="T251" s="249">
        <f t="shared" si="73"/>
        <v>0</v>
      </c>
      <c r="U251" s="249">
        <f t="shared" si="74"/>
        <v>0</v>
      </c>
      <c r="V251" s="249">
        <f t="shared" si="75"/>
        <v>0</v>
      </c>
      <c r="W251" s="285" t="str">
        <f t="shared" si="80"/>
        <v>N</v>
      </c>
      <c r="X251" s="286">
        <f t="shared" si="81"/>
        <v>0</v>
      </c>
      <c r="Y251" s="287" t="str">
        <f t="shared" si="82"/>
        <v>E</v>
      </c>
      <c r="Z251" s="288">
        <f t="shared" si="95"/>
        <v>0</v>
      </c>
      <c r="AA251" s="248">
        <f t="shared" si="76"/>
        <v>0</v>
      </c>
      <c r="AB251" s="248">
        <f t="shared" si="77"/>
        <v>0</v>
      </c>
      <c r="AC251" s="248">
        <f t="shared" si="78"/>
        <v>0</v>
      </c>
    </row>
    <row r="252" spans="1:29" ht="15.75" customHeight="1">
      <c r="A252" s="297"/>
      <c r="B252" s="247">
        <v>243</v>
      </c>
      <c r="C252" s="305"/>
      <c r="D252" s="306"/>
      <c r="E252" s="306"/>
      <c r="F252" s="303">
        <f t="shared" si="83"/>
        <v>0</v>
      </c>
      <c r="G252" s="249">
        <f t="shared" si="84"/>
        <v>0</v>
      </c>
      <c r="H252" s="300">
        <f t="shared" si="79"/>
        <v>0</v>
      </c>
      <c r="I252" s="309">
        <f t="shared" si="85"/>
        <v>0</v>
      </c>
      <c r="J252" s="309">
        <f t="shared" si="86"/>
        <v>0</v>
      </c>
      <c r="K252" s="249">
        <f t="shared" si="87"/>
        <v>0</v>
      </c>
      <c r="L252" s="249">
        <f t="shared" si="88"/>
        <v>0</v>
      </c>
      <c r="M252" s="249">
        <f t="shared" si="89"/>
        <v>0</v>
      </c>
      <c r="N252" s="304">
        <f t="shared" si="90"/>
        <v>0</v>
      </c>
      <c r="O252" s="302">
        <f t="shared" si="91"/>
        <v>0</v>
      </c>
      <c r="P252" s="302">
        <f t="shared" si="92"/>
        <v>0</v>
      </c>
      <c r="Q252" s="302">
        <f t="shared" si="93"/>
        <v>0</v>
      </c>
      <c r="R252" s="302" t="e">
        <f t="shared" si="94"/>
        <v>#DIV/0!</v>
      </c>
      <c r="S252" s="249">
        <f t="shared" si="72"/>
        <v>0</v>
      </c>
      <c r="T252" s="249">
        <f t="shared" si="73"/>
        <v>0</v>
      </c>
      <c r="U252" s="249">
        <f t="shared" si="74"/>
        <v>0</v>
      </c>
      <c r="V252" s="249">
        <f t="shared" si="75"/>
        <v>0</v>
      </c>
      <c r="W252" s="285" t="str">
        <f t="shared" si="80"/>
        <v>N</v>
      </c>
      <c r="X252" s="286">
        <f t="shared" si="81"/>
        <v>0</v>
      </c>
      <c r="Y252" s="287" t="str">
        <f t="shared" si="82"/>
        <v>E</v>
      </c>
      <c r="Z252" s="288">
        <f t="shared" si="95"/>
        <v>0</v>
      </c>
      <c r="AA252" s="248">
        <f t="shared" si="76"/>
        <v>0</v>
      </c>
      <c r="AB252" s="248">
        <f t="shared" si="77"/>
        <v>0</v>
      </c>
      <c r="AC252" s="248">
        <f t="shared" si="78"/>
        <v>0</v>
      </c>
    </row>
    <row r="253" spans="1:29" ht="15.75" customHeight="1">
      <c r="A253" s="297"/>
      <c r="B253" s="247">
        <v>244</v>
      </c>
      <c r="C253" s="305"/>
      <c r="D253" s="306"/>
      <c r="E253" s="306"/>
      <c r="F253" s="303">
        <f t="shared" si="83"/>
        <v>0</v>
      </c>
      <c r="G253" s="249">
        <f t="shared" si="84"/>
        <v>0</v>
      </c>
      <c r="H253" s="300">
        <f t="shared" si="79"/>
        <v>0</v>
      </c>
      <c r="I253" s="309">
        <f t="shared" si="85"/>
        <v>0</v>
      </c>
      <c r="J253" s="309">
        <f t="shared" si="86"/>
        <v>0</v>
      </c>
      <c r="K253" s="249">
        <f t="shared" si="87"/>
        <v>0</v>
      </c>
      <c r="L253" s="249">
        <f t="shared" si="88"/>
        <v>0</v>
      </c>
      <c r="M253" s="249">
        <f t="shared" si="89"/>
        <v>0</v>
      </c>
      <c r="N253" s="304">
        <f t="shared" si="90"/>
        <v>0</v>
      </c>
      <c r="O253" s="302">
        <f t="shared" si="91"/>
        <v>0</v>
      </c>
      <c r="P253" s="302">
        <f t="shared" si="92"/>
        <v>0</v>
      </c>
      <c r="Q253" s="302">
        <f t="shared" si="93"/>
        <v>0</v>
      </c>
      <c r="R253" s="302" t="e">
        <f t="shared" si="94"/>
        <v>#DIV/0!</v>
      </c>
      <c r="S253" s="249">
        <f t="shared" si="72"/>
        <v>0</v>
      </c>
      <c r="T253" s="249">
        <f t="shared" si="73"/>
        <v>0</v>
      </c>
      <c r="U253" s="249">
        <f t="shared" si="74"/>
        <v>0</v>
      </c>
      <c r="V253" s="249">
        <f t="shared" si="75"/>
        <v>0</v>
      </c>
      <c r="W253" s="285" t="str">
        <f t="shared" si="80"/>
        <v>N</v>
      </c>
      <c r="X253" s="286">
        <f t="shared" si="81"/>
        <v>0</v>
      </c>
      <c r="Y253" s="287" t="str">
        <f t="shared" si="82"/>
        <v>E</v>
      </c>
      <c r="Z253" s="288">
        <f t="shared" si="95"/>
        <v>0</v>
      </c>
      <c r="AA253" s="248">
        <f t="shared" si="76"/>
        <v>0</v>
      </c>
      <c r="AB253" s="248">
        <f t="shared" si="77"/>
        <v>0</v>
      </c>
      <c r="AC253" s="248">
        <f t="shared" si="78"/>
        <v>0</v>
      </c>
    </row>
    <row r="254" spans="1:29" ht="15.75" customHeight="1">
      <c r="A254" s="297"/>
      <c r="B254" s="247">
        <v>245</v>
      </c>
      <c r="C254" s="305"/>
      <c r="D254" s="306"/>
      <c r="E254" s="306"/>
      <c r="F254" s="303">
        <f t="shared" si="83"/>
        <v>0</v>
      </c>
      <c r="G254" s="249">
        <f t="shared" si="84"/>
        <v>0</v>
      </c>
      <c r="H254" s="300">
        <f t="shared" si="79"/>
        <v>0</v>
      </c>
      <c r="I254" s="309">
        <f t="shared" si="85"/>
        <v>0</v>
      </c>
      <c r="J254" s="309">
        <f t="shared" si="86"/>
        <v>0</v>
      </c>
      <c r="K254" s="249">
        <f t="shared" si="87"/>
        <v>0</v>
      </c>
      <c r="L254" s="249">
        <f t="shared" si="88"/>
        <v>0</v>
      </c>
      <c r="M254" s="249">
        <f t="shared" si="89"/>
        <v>0</v>
      </c>
      <c r="N254" s="304">
        <f t="shared" si="90"/>
        <v>0</v>
      </c>
      <c r="O254" s="302">
        <f t="shared" si="91"/>
        <v>0</v>
      </c>
      <c r="P254" s="302">
        <f t="shared" si="92"/>
        <v>0</v>
      </c>
      <c r="Q254" s="302">
        <f t="shared" si="93"/>
        <v>0</v>
      </c>
      <c r="R254" s="302" t="e">
        <f t="shared" si="94"/>
        <v>#DIV/0!</v>
      </c>
      <c r="S254" s="249">
        <f t="shared" si="72"/>
        <v>0</v>
      </c>
      <c r="T254" s="249">
        <f t="shared" si="73"/>
        <v>0</v>
      </c>
      <c r="U254" s="249">
        <f t="shared" si="74"/>
        <v>0</v>
      </c>
      <c r="V254" s="249">
        <f t="shared" si="75"/>
        <v>0</v>
      </c>
      <c r="W254" s="285" t="str">
        <f t="shared" si="80"/>
        <v>N</v>
      </c>
      <c r="X254" s="286">
        <f t="shared" si="81"/>
        <v>0</v>
      </c>
      <c r="Y254" s="287" t="str">
        <f t="shared" si="82"/>
        <v>E</v>
      </c>
      <c r="Z254" s="288">
        <f t="shared" si="95"/>
        <v>0</v>
      </c>
      <c r="AA254" s="248">
        <f t="shared" si="76"/>
        <v>0</v>
      </c>
      <c r="AB254" s="248">
        <f t="shared" si="77"/>
        <v>0</v>
      </c>
      <c r="AC254" s="248">
        <f t="shared" si="78"/>
        <v>0</v>
      </c>
    </row>
    <row r="255" spans="1:29" ht="15.75" customHeight="1">
      <c r="A255" s="297"/>
      <c r="B255" s="247">
        <v>246</v>
      </c>
      <c r="C255" s="305"/>
      <c r="D255" s="306"/>
      <c r="E255" s="306"/>
      <c r="F255" s="303">
        <f t="shared" si="83"/>
        <v>0</v>
      </c>
      <c r="G255" s="249">
        <f t="shared" si="84"/>
        <v>0</v>
      </c>
      <c r="H255" s="300">
        <f t="shared" si="79"/>
        <v>0</v>
      </c>
      <c r="I255" s="309">
        <f t="shared" si="85"/>
        <v>0</v>
      </c>
      <c r="J255" s="309">
        <f t="shared" si="86"/>
        <v>0</v>
      </c>
      <c r="K255" s="249">
        <f t="shared" si="87"/>
        <v>0</v>
      </c>
      <c r="L255" s="249">
        <f t="shared" si="88"/>
        <v>0</v>
      </c>
      <c r="M255" s="249">
        <f t="shared" si="89"/>
        <v>0</v>
      </c>
      <c r="N255" s="304">
        <f t="shared" si="90"/>
        <v>0</v>
      </c>
      <c r="O255" s="302">
        <f t="shared" si="91"/>
        <v>0</v>
      </c>
      <c r="P255" s="302">
        <f t="shared" si="92"/>
        <v>0</v>
      </c>
      <c r="Q255" s="302">
        <f t="shared" si="93"/>
        <v>0</v>
      </c>
      <c r="R255" s="302" t="e">
        <f t="shared" si="94"/>
        <v>#DIV/0!</v>
      </c>
      <c r="S255" s="249">
        <f t="shared" si="72"/>
        <v>0</v>
      </c>
      <c r="T255" s="249">
        <f t="shared" si="73"/>
        <v>0</v>
      </c>
      <c r="U255" s="249">
        <f t="shared" si="74"/>
        <v>0</v>
      </c>
      <c r="V255" s="249">
        <f t="shared" si="75"/>
        <v>0</v>
      </c>
      <c r="W255" s="285" t="str">
        <f t="shared" si="80"/>
        <v>N</v>
      </c>
      <c r="X255" s="286">
        <f t="shared" si="81"/>
        <v>0</v>
      </c>
      <c r="Y255" s="287" t="str">
        <f t="shared" si="82"/>
        <v>E</v>
      </c>
      <c r="Z255" s="288">
        <f t="shared" si="95"/>
        <v>0</v>
      </c>
      <c r="AA255" s="248">
        <f t="shared" si="76"/>
        <v>0</v>
      </c>
      <c r="AB255" s="248">
        <f t="shared" si="77"/>
        <v>0</v>
      </c>
      <c r="AC255" s="248">
        <f t="shared" si="78"/>
        <v>0</v>
      </c>
    </row>
    <row r="256" spans="1:29" ht="15.75" customHeight="1">
      <c r="A256" s="297"/>
      <c r="B256" s="247">
        <v>247</v>
      </c>
      <c r="C256" s="305"/>
      <c r="D256" s="306"/>
      <c r="E256" s="306"/>
      <c r="F256" s="303">
        <f t="shared" si="83"/>
        <v>0</v>
      </c>
      <c r="G256" s="249">
        <f t="shared" si="84"/>
        <v>0</v>
      </c>
      <c r="H256" s="300">
        <f t="shared" si="79"/>
        <v>0</v>
      </c>
      <c r="I256" s="309">
        <f t="shared" si="85"/>
        <v>0</v>
      </c>
      <c r="J256" s="309">
        <f t="shared" si="86"/>
        <v>0</v>
      </c>
      <c r="K256" s="249">
        <f t="shared" si="87"/>
        <v>0</v>
      </c>
      <c r="L256" s="249">
        <f t="shared" si="88"/>
        <v>0</v>
      </c>
      <c r="M256" s="249">
        <f t="shared" si="89"/>
        <v>0</v>
      </c>
      <c r="N256" s="304">
        <f t="shared" si="90"/>
        <v>0</v>
      </c>
      <c r="O256" s="302">
        <f t="shared" si="91"/>
        <v>0</v>
      </c>
      <c r="P256" s="302">
        <f t="shared" si="92"/>
        <v>0</v>
      </c>
      <c r="Q256" s="302">
        <f t="shared" si="93"/>
        <v>0</v>
      </c>
      <c r="R256" s="302" t="e">
        <f t="shared" si="94"/>
        <v>#DIV/0!</v>
      </c>
      <c r="S256" s="249">
        <f t="shared" si="72"/>
        <v>0</v>
      </c>
      <c r="T256" s="249">
        <f t="shared" si="73"/>
        <v>0</v>
      </c>
      <c r="U256" s="249">
        <f t="shared" si="74"/>
        <v>0</v>
      </c>
      <c r="V256" s="249">
        <f t="shared" si="75"/>
        <v>0</v>
      </c>
      <c r="W256" s="285" t="str">
        <f t="shared" si="80"/>
        <v>N</v>
      </c>
      <c r="X256" s="286">
        <f t="shared" si="81"/>
        <v>0</v>
      </c>
      <c r="Y256" s="287" t="str">
        <f t="shared" si="82"/>
        <v>E</v>
      </c>
      <c r="Z256" s="288">
        <f t="shared" si="95"/>
        <v>0</v>
      </c>
      <c r="AA256" s="248">
        <f t="shared" si="76"/>
        <v>0</v>
      </c>
      <c r="AB256" s="248">
        <f t="shared" si="77"/>
        <v>0</v>
      </c>
      <c r="AC256" s="248">
        <f t="shared" si="78"/>
        <v>0</v>
      </c>
    </row>
    <row r="257" spans="1:29" ht="15.75" customHeight="1">
      <c r="A257" s="297"/>
      <c r="B257" s="247">
        <v>248</v>
      </c>
      <c r="C257" s="305"/>
      <c r="D257" s="306"/>
      <c r="E257" s="306"/>
      <c r="F257" s="303">
        <f t="shared" si="83"/>
        <v>0</v>
      </c>
      <c r="G257" s="249">
        <f t="shared" si="84"/>
        <v>0</v>
      </c>
      <c r="H257" s="300">
        <f t="shared" si="79"/>
        <v>0</v>
      </c>
      <c r="I257" s="309">
        <f t="shared" si="85"/>
        <v>0</v>
      </c>
      <c r="J257" s="309">
        <f t="shared" si="86"/>
        <v>0</v>
      </c>
      <c r="K257" s="249">
        <f t="shared" si="87"/>
        <v>0</v>
      </c>
      <c r="L257" s="249">
        <f t="shared" si="88"/>
        <v>0</v>
      </c>
      <c r="M257" s="249">
        <f t="shared" si="89"/>
        <v>0</v>
      </c>
      <c r="N257" s="304">
        <f t="shared" si="90"/>
        <v>0</v>
      </c>
      <c r="O257" s="302">
        <f t="shared" si="91"/>
        <v>0</v>
      </c>
      <c r="P257" s="302">
        <f t="shared" si="92"/>
        <v>0</v>
      </c>
      <c r="Q257" s="302">
        <f t="shared" si="93"/>
        <v>0</v>
      </c>
      <c r="R257" s="302" t="e">
        <f t="shared" si="94"/>
        <v>#DIV/0!</v>
      </c>
      <c r="S257" s="249">
        <f t="shared" si="72"/>
        <v>0</v>
      </c>
      <c r="T257" s="249">
        <f t="shared" si="73"/>
        <v>0</v>
      </c>
      <c r="U257" s="249">
        <f t="shared" si="74"/>
        <v>0</v>
      </c>
      <c r="V257" s="249">
        <f t="shared" si="75"/>
        <v>0</v>
      </c>
      <c r="W257" s="285" t="str">
        <f t="shared" si="80"/>
        <v>N</v>
      </c>
      <c r="X257" s="286">
        <f t="shared" si="81"/>
        <v>0</v>
      </c>
      <c r="Y257" s="287" t="str">
        <f t="shared" si="82"/>
        <v>E</v>
      </c>
      <c r="Z257" s="288">
        <f t="shared" si="95"/>
        <v>0</v>
      </c>
      <c r="AA257" s="248">
        <f t="shared" si="76"/>
        <v>0</v>
      </c>
      <c r="AB257" s="248">
        <f t="shared" si="77"/>
        <v>0</v>
      </c>
      <c r="AC257" s="248">
        <f t="shared" si="78"/>
        <v>0</v>
      </c>
    </row>
    <row r="258" spans="1:29" ht="15.75" customHeight="1">
      <c r="A258" s="297"/>
      <c r="B258" s="247">
        <v>249</v>
      </c>
      <c r="C258" s="305"/>
      <c r="D258" s="306"/>
      <c r="E258" s="306"/>
      <c r="F258" s="303">
        <f t="shared" si="83"/>
        <v>0</v>
      </c>
      <c r="G258" s="249">
        <f t="shared" si="84"/>
        <v>0</v>
      </c>
      <c r="H258" s="300">
        <f t="shared" si="79"/>
        <v>0</v>
      </c>
      <c r="I258" s="309">
        <f t="shared" si="85"/>
        <v>0</v>
      </c>
      <c r="J258" s="309">
        <f t="shared" si="86"/>
        <v>0</v>
      </c>
      <c r="K258" s="249">
        <f t="shared" si="87"/>
        <v>0</v>
      </c>
      <c r="L258" s="249">
        <f t="shared" si="88"/>
        <v>0</v>
      </c>
      <c r="M258" s="249">
        <f t="shared" si="89"/>
        <v>0</v>
      </c>
      <c r="N258" s="304">
        <f t="shared" si="90"/>
        <v>0</v>
      </c>
      <c r="O258" s="302">
        <f t="shared" si="91"/>
        <v>0</v>
      </c>
      <c r="P258" s="302">
        <f t="shared" si="92"/>
        <v>0</v>
      </c>
      <c r="Q258" s="302">
        <f t="shared" si="93"/>
        <v>0</v>
      </c>
      <c r="R258" s="302" t="e">
        <f t="shared" si="94"/>
        <v>#DIV/0!</v>
      </c>
      <c r="S258" s="249">
        <f t="shared" si="72"/>
        <v>0</v>
      </c>
      <c r="T258" s="249">
        <f t="shared" si="73"/>
        <v>0</v>
      </c>
      <c r="U258" s="249">
        <f t="shared" si="74"/>
        <v>0</v>
      </c>
      <c r="V258" s="249">
        <f t="shared" si="75"/>
        <v>0</v>
      </c>
      <c r="W258" s="285" t="str">
        <f t="shared" si="80"/>
        <v>N</v>
      </c>
      <c r="X258" s="286">
        <f t="shared" si="81"/>
        <v>0</v>
      </c>
      <c r="Y258" s="287" t="str">
        <f t="shared" si="82"/>
        <v>E</v>
      </c>
      <c r="Z258" s="288">
        <f t="shared" si="95"/>
        <v>0</v>
      </c>
      <c r="AA258" s="248">
        <f t="shared" si="76"/>
        <v>0</v>
      </c>
      <c r="AB258" s="248">
        <f t="shared" si="77"/>
        <v>0</v>
      </c>
      <c r="AC258" s="248">
        <f t="shared" si="78"/>
        <v>0</v>
      </c>
    </row>
    <row r="259" spans="1:29" ht="15.75" customHeight="1">
      <c r="A259" s="297"/>
      <c r="B259" s="247">
        <v>250</v>
      </c>
      <c r="C259" s="305"/>
      <c r="D259" s="306"/>
      <c r="E259" s="306"/>
      <c r="F259" s="303">
        <f t="shared" si="83"/>
        <v>0</v>
      </c>
      <c r="G259" s="249">
        <f t="shared" si="84"/>
        <v>0</v>
      </c>
      <c r="H259" s="300">
        <f t="shared" si="79"/>
        <v>0</v>
      </c>
      <c r="I259" s="309">
        <f t="shared" si="85"/>
        <v>0</v>
      </c>
      <c r="J259" s="309">
        <f t="shared" si="86"/>
        <v>0</v>
      </c>
      <c r="K259" s="249">
        <f t="shared" si="87"/>
        <v>0</v>
      </c>
      <c r="L259" s="249">
        <f t="shared" si="88"/>
        <v>0</v>
      </c>
      <c r="M259" s="249">
        <f t="shared" si="89"/>
        <v>0</v>
      </c>
      <c r="N259" s="304">
        <f t="shared" si="90"/>
        <v>0</v>
      </c>
      <c r="O259" s="302">
        <f t="shared" si="91"/>
        <v>0</v>
      </c>
      <c r="P259" s="302">
        <f t="shared" si="92"/>
        <v>0</v>
      </c>
      <c r="Q259" s="302">
        <f t="shared" si="93"/>
        <v>0</v>
      </c>
      <c r="R259" s="302" t="e">
        <f t="shared" si="94"/>
        <v>#DIV/0!</v>
      </c>
      <c r="S259" s="249">
        <f t="shared" si="72"/>
        <v>0</v>
      </c>
      <c r="T259" s="249">
        <f t="shared" si="73"/>
        <v>0</v>
      </c>
      <c r="U259" s="249">
        <f t="shared" si="74"/>
        <v>0</v>
      </c>
      <c r="V259" s="249">
        <f t="shared" si="75"/>
        <v>0</v>
      </c>
      <c r="W259" s="285" t="str">
        <f t="shared" si="80"/>
        <v>N</v>
      </c>
      <c r="X259" s="286">
        <f t="shared" si="81"/>
        <v>0</v>
      </c>
      <c r="Y259" s="287" t="str">
        <f t="shared" si="82"/>
        <v>E</v>
      </c>
      <c r="Z259" s="288">
        <f t="shared" si="95"/>
        <v>0</v>
      </c>
      <c r="AA259" s="248">
        <f t="shared" si="76"/>
        <v>0</v>
      </c>
      <c r="AB259" s="248">
        <f t="shared" si="77"/>
        <v>0</v>
      </c>
      <c r="AC259" s="248">
        <f t="shared" si="78"/>
        <v>0</v>
      </c>
    </row>
    <row r="260" spans="1:29" ht="15.75" customHeight="1">
      <c r="A260" s="297"/>
      <c r="B260" s="247">
        <v>251</v>
      </c>
      <c r="C260" s="305"/>
      <c r="D260" s="306"/>
      <c r="E260" s="306"/>
      <c r="F260" s="303">
        <f t="shared" si="83"/>
        <v>0</v>
      </c>
      <c r="G260" s="249">
        <f t="shared" si="84"/>
        <v>0</v>
      </c>
      <c r="H260" s="300">
        <f t="shared" si="79"/>
        <v>0</v>
      </c>
      <c r="I260" s="309">
        <f t="shared" si="85"/>
        <v>0</v>
      </c>
      <c r="J260" s="309">
        <f t="shared" si="86"/>
        <v>0</v>
      </c>
      <c r="K260" s="249">
        <f t="shared" si="87"/>
        <v>0</v>
      </c>
      <c r="L260" s="249">
        <f t="shared" si="88"/>
        <v>0</v>
      </c>
      <c r="M260" s="249">
        <f t="shared" si="89"/>
        <v>0</v>
      </c>
      <c r="N260" s="304">
        <f t="shared" si="90"/>
        <v>0</v>
      </c>
      <c r="O260" s="302">
        <f t="shared" si="91"/>
        <v>0</v>
      </c>
      <c r="P260" s="302">
        <f t="shared" si="92"/>
        <v>0</v>
      </c>
      <c r="Q260" s="302">
        <f t="shared" si="93"/>
        <v>0</v>
      </c>
      <c r="R260" s="302" t="e">
        <f t="shared" si="94"/>
        <v>#DIV/0!</v>
      </c>
      <c r="S260" s="249">
        <f t="shared" si="72"/>
        <v>0</v>
      </c>
      <c r="T260" s="249">
        <f t="shared" si="73"/>
        <v>0</v>
      </c>
      <c r="U260" s="249">
        <f t="shared" si="74"/>
        <v>0</v>
      </c>
      <c r="V260" s="249">
        <f t="shared" si="75"/>
        <v>0</v>
      </c>
      <c r="W260" s="285" t="str">
        <f t="shared" si="80"/>
        <v>N</v>
      </c>
      <c r="X260" s="286">
        <f t="shared" si="81"/>
        <v>0</v>
      </c>
      <c r="Y260" s="287" t="str">
        <f t="shared" si="82"/>
        <v>E</v>
      </c>
      <c r="Z260" s="288">
        <f t="shared" si="95"/>
        <v>0</v>
      </c>
      <c r="AA260" s="248">
        <f t="shared" si="76"/>
        <v>0</v>
      </c>
      <c r="AB260" s="248">
        <f t="shared" si="77"/>
        <v>0</v>
      </c>
      <c r="AC260" s="248">
        <f t="shared" si="78"/>
        <v>0</v>
      </c>
    </row>
    <row r="261" spans="1:29" ht="15.75" customHeight="1">
      <c r="A261" s="297"/>
      <c r="B261" s="247">
        <v>252</v>
      </c>
      <c r="C261" s="305"/>
      <c r="D261" s="306"/>
      <c r="E261" s="306"/>
      <c r="F261" s="303">
        <f t="shared" si="83"/>
        <v>0</v>
      </c>
      <c r="G261" s="249">
        <f t="shared" si="84"/>
        <v>0</v>
      </c>
      <c r="H261" s="300">
        <f t="shared" si="79"/>
        <v>0</v>
      </c>
      <c r="I261" s="309">
        <f t="shared" si="85"/>
        <v>0</v>
      </c>
      <c r="J261" s="309">
        <f t="shared" si="86"/>
        <v>0</v>
      </c>
      <c r="K261" s="249">
        <f t="shared" si="87"/>
        <v>0</v>
      </c>
      <c r="L261" s="249">
        <f t="shared" si="88"/>
        <v>0</v>
      </c>
      <c r="M261" s="249">
        <f t="shared" si="89"/>
        <v>0</v>
      </c>
      <c r="N261" s="304">
        <f t="shared" si="90"/>
        <v>0</v>
      </c>
      <c r="O261" s="302">
        <f t="shared" si="91"/>
        <v>0</v>
      </c>
      <c r="P261" s="302">
        <f t="shared" si="92"/>
        <v>0</v>
      </c>
      <c r="Q261" s="302">
        <f t="shared" si="93"/>
        <v>0</v>
      </c>
      <c r="R261" s="302" t="e">
        <f t="shared" si="94"/>
        <v>#DIV/0!</v>
      </c>
      <c r="S261" s="249">
        <f t="shared" si="72"/>
        <v>0</v>
      </c>
      <c r="T261" s="249">
        <f t="shared" si="73"/>
        <v>0</v>
      </c>
      <c r="U261" s="249">
        <f t="shared" si="74"/>
        <v>0</v>
      </c>
      <c r="V261" s="249">
        <f t="shared" si="75"/>
        <v>0</v>
      </c>
      <c r="W261" s="285" t="str">
        <f t="shared" si="80"/>
        <v>N</v>
      </c>
      <c r="X261" s="286">
        <f t="shared" si="81"/>
        <v>0</v>
      </c>
      <c r="Y261" s="287" t="str">
        <f t="shared" si="82"/>
        <v>E</v>
      </c>
      <c r="Z261" s="288">
        <f t="shared" si="95"/>
        <v>0</v>
      </c>
      <c r="AA261" s="248">
        <f t="shared" si="76"/>
        <v>0</v>
      </c>
      <c r="AB261" s="248">
        <f t="shared" si="77"/>
        <v>0</v>
      </c>
      <c r="AC261" s="248">
        <f t="shared" si="78"/>
        <v>0</v>
      </c>
    </row>
    <row r="262" spans="1:29" ht="15.75" customHeight="1">
      <c r="A262" s="297"/>
      <c r="B262" s="247">
        <v>253</v>
      </c>
      <c r="C262" s="305"/>
      <c r="D262" s="306"/>
      <c r="E262" s="306"/>
      <c r="F262" s="303">
        <f t="shared" si="83"/>
        <v>0</v>
      </c>
      <c r="G262" s="249">
        <f t="shared" si="84"/>
        <v>0</v>
      </c>
      <c r="H262" s="300">
        <f t="shared" si="79"/>
        <v>0</v>
      </c>
      <c r="I262" s="309">
        <f t="shared" si="85"/>
        <v>0</v>
      </c>
      <c r="J262" s="309">
        <f t="shared" si="86"/>
        <v>0</v>
      </c>
      <c r="K262" s="249">
        <f t="shared" si="87"/>
        <v>0</v>
      </c>
      <c r="L262" s="249">
        <f t="shared" si="88"/>
        <v>0</v>
      </c>
      <c r="M262" s="249">
        <f t="shared" si="89"/>
        <v>0</v>
      </c>
      <c r="N262" s="304">
        <f t="shared" si="90"/>
        <v>0</v>
      </c>
      <c r="O262" s="302">
        <f t="shared" si="91"/>
        <v>0</v>
      </c>
      <c r="P262" s="302">
        <f t="shared" si="92"/>
        <v>0</v>
      </c>
      <c r="Q262" s="302">
        <f t="shared" si="93"/>
        <v>0</v>
      </c>
      <c r="R262" s="302" t="e">
        <f t="shared" si="94"/>
        <v>#DIV/0!</v>
      </c>
      <c r="S262" s="249">
        <f t="shared" si="72"/>
        <v>0</v>
      </c>
      <c r="T262" s="249">
        <f t="shared" si="73"/>
        <v>0</v>
      </c>
      <c r="U262" s="249">
        <f t="shared" si="74"/>
        <v>0</v>
      </c>
      <c r="V262" s="249">
        <f t="shared" si="75"/>
        <v>0</v>
      </c>
      <c r="W262" s="285" t="str">
        <f t="shared" si="80"/>
        <v>N</v>
      </c>
      <c r="X262" s="286">
        <f t="shared" si="81"/>
        <v>0</v>
      </c>
      <c r="Y262" s="287" t="str">
        <f t="shared" si="82"/>
        <v>E</v>
      </c>
      <c r="Z262" s="288">
        <f t="shared" si="95"/>
        <v>0</v>
      </c>
      <c r="AA262" s="248">
        <f t="shared" si="76"/>
        <v>0</v>
      </c>
      <c r="AB262" s="248">
        <f t="shared" si="77"/>
        <v>0</v>
      </c>
      <c r="AC262" s="248">
        <f t="shared" si="78"/>
        <v>0</v>
      </c>
    </row>
    <row r="263" spans="1:29" ht="15.75" customHeight="1">
      <c r="A263" s="297"/>
      <c r="B263" s="247">
        <v>254</v>
      </c>
      <c r="C263" s="305"/>
      <c r="D263" s="306"/>
      <c r="E263" s="306"/>
      <c r="F263" s="303">
        <f t="shared" si="83"/>
        <v>0</v>
      </c>
      <c r="G263" s="249">
        <f t="shared" si="84"/>
        <v>0</v>
      </c>
      <c r="H263" s="300">
        <f t="shared" si="79"/>
        <v>0</v>
      </c>
      <c r="I263" s="309">
        <f t="shared" si="85"/>
        <v>0</v>
      </c>
      <c r="J263" s="309">
        <f t="shared" si="86"/>
        <v>0</v>
      </c>
      <c r="K263" s="249">
        <f t="shared" si="87"/>
        <v>0</v>
      </c>
      <c r="L263" s="249">
        <f t="shared" si="88"/>
        <v>0</v>
      </c>
      <c r="M263" s="249">
        <f t="shared" si="89"/>
        <v>0</v>
      </c>
      <c r="N263" s="304">
        <f t="shared" si="90"/>
        <v>0</v>
      </c>
      <c r="O263" s="302">
        <f t="shared" si="91"/>
        <v>0</v>
      </c>
      <c r="P263" s="302">
        <f t="shared" si="92"/>
        <v>0</v>
      </c>
      <c r="Q263" s="302">
        <f t="shared" si="93"/>
        <v>0</v>
      </c>
      <c r="R263" s="302" t="e">
        <f t="shared" si="94"/>
        <v>#DIV/0!</v>
      </c>
      <c r="S263" s="249">
        <f t="shared" si="72"/>
        <v>0</v>
      </c>
      <c r="T263" s="249">
        <f t="shared" si="73"/>
        <v>0</v>
      </c>
      <c r="U263" s="249">
        <f t="shared" si="74"/>
        <v>0</v>
      </c>
      <c r="V263" s="249">
        <f t="shared" si="75"/>
        <v>0</v>
      </c>
      <c r="W263" s="285" t="str">
        <f t="shared" si="80"/>
        <v>N</v>
      </c>
      <c r="X263" s="286">
        <f t="shared" si="81"/>
        <v>0</v>
      </c>
      <c r="Y263" s="287" t="str">
        <f t="shared" si="82"/>
        <v>E</v>
      </c>
      <c r="Z263" s="288">
        <f t="shared" si="95"/>
        <v>0</v>
      </c>
      <c r="AA263" s="248">
        <f t="shared" si="76"/>
        <v>0</v>
      </c>
      <c r="AB263" s="248">
        <f t="shared" si="77"/>
        <v>0</v>
      </c>
      <c r="AC263" s="248">
        <f t="shared" si="78"/>
        <v>0</v>
      </c>
    </row>
    <row r="264" spans="1:29" ht="15.75" customHeight="1">
      <c r="A264" s="297"/>
      <c r="B264" s="247">
        <v>255</v>
      </c>
      <c r="C264" s="305"/>
      <c r="D264" s="306"/>
      <c r="E264" s="306"/>
      <c r="F264" s="303">
        <f t="shared" si="83"/>
        <v>0</v>
      </c>
      <c r="G264" s="249">
        <f t="shared" si="84"/>
        <v>0</v>
      </c>
      <c r="H264" s="300">
        <f t="shared" si="79"/>
        <v>0</v>
      </c>
      <c r="I264" s="309">
        <f t="shared" si="85"/>
        <v>0</v>
      </c>
      <c r="J264" s="309">
        <f t="shared" si="86"/>
        <v>0</v>
      </c>
      <c r="K264" s="249">
        <f t="shared" si="87"/>
        <v>0</v>
      </c>
      <c r="L264" s="249">
        <f t="shared" si="88"/>
        <v>0</v>
      </c>
      <c r="M264" s="249">
        <f t="shared" si="89"/>
        <v>0</v>
      </c>
      <c r="N264" s="304">
        <f t="shared" si="90"/>
        <v>0</v>
      </c>
      <c r="O264" s="302">
        <f t="shared" si="91"/>
        <v>0</v>
      </c>
      <c r="P264" s="302">
        <f t="shared" si="92"/>
        <v>0</v>
      </c>
      <c r="Q264" s="302">
        <f t="shared" si="93"/>
        <v>0</v>
      </c>
      <c r="R264" s="302" t="e">
        <f t="shared" si="94"/>
        <v>#DIV/0!</v>
      </c>
      <c r="S264" s="249">
        <f t="shared" si="72"/>
        <v>0</v>
      </c>
      <c r="T264" s="249">
        <f t="shared" si="73"/>
        <v>0</v>
      </c>
      <c r="U264" s="249">
        <f t="shared" si="74"/>
        <v>0</v>
      </c>
      <c r="V264" s="249">
        <f t="shared" si="75"/>
        <v>0</v>
      </c>
      <c r="W264" s="285" t="str">
        <f t="shared" si="80"/>
        <v>N</v>
      </c>
      <c r="X264" s="286">
        <f t="shared" si="81"/>
        <v>0</v>
      </c>
      <c r="Y264" s="287" t="str">
        <f t="shared" si="82"/>
        <v>E</v>
      </c>
      <c r="Z264" s="288">
        <f t="shared" si="95"/>
        <v>0</v>
      </c>
      <c r="AA264" s="248">
        <f t="shared" si="76"/>
        <v>0</v>
      </c>
      <c r="AB264" s="248">
        <f t="shared" si="77"/>
        <v>0</v>
      </c>
      <c r="AC264" s="248">
        <f t="shared" si="78"/>
        <v>0</v>
      </c>
    </row>
    <row r="265" spans="1:29" ht="15.75" customHeight="1">
      <c r="A265" s="297"/>
      <c r="B265" s="247">
        <v>256</v>
      </c>
      <c r="C265" s="305"/>
      <c r="D265" s="306"/>
      <c r="E265" s="306"/>
      <c r="F265" s="303">
        <f t="shared" si="83"/>
        <v>0</v>
      </c>
      <c r="G265" s="249">
        <f t="shared" si="84"/>
        <v>0</v>
      </c>
      <c r="H265" s="300">
        <f t="shared" si="79"/>
        <v>0</v>
      </c>
      <c r="I265" s="309">
        <f t="shared" si="85"/>
        <v>0</v>
      </c>
      <c r="J265" s="309">
        <f t="shared" si="86"/>
        <v>0</v>
      </c>
      <c r="K265" s="249">
        <f t="shared" si="87"/>
        <v>0</v>
      </c>
      <c r="L265" s="249">
        <f t="shared" si="88"/>
        <v>0</v>
      </c>
      <c r="M265" s="249">
        <f t="shared" si="89"/>
        <v>0</v>
      </c>
      <c r="N265" s="304">
        <f t="shared" si="90"/>
        <v>0</v>
      </c>
      <c r="O265" s="302">
        <f t="shared" si="91"/>
        <v>0</v>
      </c>
      <c r="P265" s="302">
        <f t="shared" si="92"/>
        <v>0</v>
      </c>
      <c r="Q265" s="302">
        <f t="shared" si="93"/>
        <v>0</v>
      </c>
      <c r="R265" s="302" t="e">
        <f t="shared" si="94"/>
        <v>#DIV/0!</v>
      </c>
      <c r="S265" s="249">
        <f t="shared" si="72"/>
        <v>0</v>
      </c>
      <c r="T265" s="249">
        <f t="shared" si="73"/>
        <v>0</v>
      </c>
      <c r="U265" s="249">
        <f t="shared" si="74"/>
        <v>0</v>
      </c>
      <c r="V265" s="249">
        <f t="shared" si="75"/>
        <v>0</v>
      </c>
      <c r="W265" s="285" t="str">
        <f t="shared" si="80"/>
        <v>N</v>
      </c>
      <c r="X265" s="286">
        <f t="shared" si="81"/>
        <v>0</v>
      </c>
      <c r="Y265" s="287" t="str">
        <f t="shared" si="82"/>
        <v>E</v>
      </c>
      <c r="Z265" s="288">
        <f t="shared" si="95"/>
        <v>0</v>
      </c>
      <c r="AA265" s="248">
        <f t="shared" si="76"/>
        <v>0</v>
      </c>
      <c r="AB265" s="248">
        <f t="shared" si="77"/>
        <v>0</v>
      </c>
      <c r="AC265" s="248">
        <f t="shared" si="78"/>
        <v>0</v>
      </c>
    </row>
    <row r="266" spans="1:29" ht="15.75" customHeight="1">
      <c r="A266" s="297"/>
      <c r="B266" s="247">
        <v>257</v>
      </c>
      <c r="C266" s="305"/>
      <c r="D266" s="306"/>
      <c r="E266" s="306"/>
      <c r="F266" s="303">
        <f t="shared" si="83"/>
        <v>0</v>
      </c>
      <c r="G266" s="249">
        <f t="shared" si="84"/>
        <v>0</v>
      </c>
      <c r="H266" s="300">
        <f t="shared" si="79"/>
        <v>0</v>
      </c>
      <c r="I266" s="309">
        <f t="shared" si="85"/>
        <v>0</v>
      </c>
      <c r="J266" s="309">
        <f t="shared" si="86"/>
        <v>0</v>
      </c>
      <c r="K266" s="249">
        <f t="shared" si="87"/>
        <v>0</v>
      </c>
      <c r="L266" s="249">
        <f t="shared" si="88"/>
        <v>0</v>
      </c>
      <c r="M266" s="249">
        <f t="shared" si="89"/>
        <v>0</v>
      </c>
      <c r="N266" s="304">
        <f t="shared" si="90"/>
        <v>0</v>
      </c>
      <c r="O266" s="302">
        <f t="shared" si="91"/>
        <v>0</v>
      </c>
      <c r="P266" s="302">
        <f t="shared" si="92"/>
        <v>0</v>
      </c>
      <c r="Q266" s="302">
        <f t="shared" si="93"/>
        <v>0</v>
      </c>
      <c r="R266" s="302" t="e">
        <f t="shared" si="94"/>
        <v>#DIV/0!</v>
      </c>
      <c r="S266" s="249">
        <f t="shared" ref="S266:S297" si="96">IF(OR(C266=0,$H$1=0),0,(100/(((($H$1-G266)/((SIN(($H$2)*PI()/180))-(SIN((D266)*PI()/180)))*2)*3.1417)/360)))</f>
        <v>0</v>
      </c>
      <c r="T266" s="249">
        <f t="shared" ref="T266:T297" si="97">IF(OR(C266=0,$H$3=0),0,(100/(((($H$3-G266)/((SIN(($H$4)*PI()/180))-(SIN((D266)*PI()/180)))*2)*3.1417)/360)))</f>
        <v>0</v>
      </c>
      <c r="U266" s="249">
        <f t="shared" ref="U266:U297" si="98">IF(OR(C266=0,$H$5=0),0,(100/(((($H$5-G266)/((SIN(($H$7)*PI()/180))-(SIN((D266)*PI()/180)))*2)*3.1417)/360)))</f>
        <v>0</v>
      </c>
      <c r="V266" s="249">
        <f t="shared" ref="V266:V297" si="99">IF(OR(C266=0,$K$1=0),0,(100/(((($K$1-G266)/((SIN(($K$2)*PI()/180))-(SIN((D266)*PI()/180)))*2)*3.1417)/360)))</f>
        <v>0</v>
      </c>
      <c r="W266" s="285" t="str">
        <f t="shared" si="80"/>
        <v>N</v>
      </c>
      <c r="X266" s="286">
        <f t="shared" si="81"/>
        <v>0</v>
      </c>
      <c r="Y266" s="287" t="str">
        <f t="shared" si="82"/>
        <v>E</v>
      </c>
      <c r="Z266" s="288">
        <f t="shared" si="95"/>
        <v>0</v>
      </c>
      <c r="AA266" s="248">
        <f t="shared" ref="AA266:AA297" si="100">IF(C266=0,0,IF(ATAN2(I266,J266)*180/PI()&lt;0,360+ATAN2(I266,J266)*180/PI(),ATAN2(I266,J266)*180/PI()))</f>
        <v>0</v>
      </c>
      <c r="AB266" s="248">
        <f t="shared" ref="AB266:AB297" si="101">IF(C266=0,0,AA266-$K$3)</f>
        <v>0</v>
      </c>
      <c r="AC266" s="248">
        <f t="shared" si="78"/>
        <v>0</v>
      </c>
    </row>
    <row r="267" spans="1:29" ht="15.75" customHeight="1">
      <c r="A267" s="297"/>
      <c r="B267" s="247">
        <v>258</v>
      </c>
      <c r="C267" s="305"/>
      <c r="D267" s="306"/>
      <c r="E267" s="306"/>
      <c r="F267" s="303">
        <f t="shared" si="83"/>
        <v>0</v>
      </c>
      <c r="G267" s="249">
        <f t="shared" si="84"/>
        <v>0</v>
      </c>
      <c r="H267" s="300">
        <f t="shared" ref="H267:H297" si="102">ROUND(+IF(I267=0,0,COS((R267-$K$3)*PI()/180)*Q267),2)</f>
        <v>0</v>
      </c>
      <c r="I267" s="309">
        <f t="shared" si="85"/>
        <v>0</v>
      </c>
      <c r="J267" s="309">
        <f t="shared" si="86"/>
        <v>0</v>
      </c>
      <c r="K267" s="249">
        <f t="shared" si="87"/>
        <v>0</v>
      </c>
      <c r="L267" s="249">
        <f t="shared" si="88"/>
        <v>0</v>
      </c>
      <c r="M267" s="249">
        <f t="shared" si="89"/>
        <v>0</v>
      </c>
      <c r="N267" s="304">
        <f t="shared" si="90"/>
        <v>0</v>
      </c>
      <c r="O267" s="302">
        <f t="shared" si="91"/>
        <v>0</v>
      </c>
      <c r="P267" s="302">
        <f t="shared" si="92"/>
        <v>0</v>
      </c>
      <c r="Q267" s="302">
        <f t="shared" si="93"/>
        <v>0</v>
      </c>
      <c r="R267" s="302" t="e">
        <f t="shared" si="94"/>
        <v>#DIV/0!</v>
      </c>
      <c r="S267" s="249">
        <f t="shared" si="96"/>
        <v>0</v>
      </c>
      <c r="T267" s="249">
        <f t="shared" si="97"/>
        <v>0</v>
      </c>
      <c r="U267" s="249">
        <f t="shared" si="98"/>
        <v>0</v>
      </c>
      <c r="V267" s="249">
        <f t="shared" si="99"/>
        <v>0</v>
      </c>
      <c r="W267" s="285" t="str">
        <f t="shared" ref="W267:W297" si="103">IF(AND(E267&gt;=0,E267&lt;=90),"N",IF(AND(E267&gt;90,E267&lt;=180),"S",IF(AND(E267&gt;180,E267&lt;=270),"S",IF(AND(E267&gt;270,E267&lt;=359.99),"N",IF(E267&gt;360,"ERR",IF(E267=360,"N",IF(E267&lt;0,"ERR")))))))</f>
        <v>N</v>
      </c>
      <c r="X267" s="286">
        <f t="shared" ref="X267:X297" si="104">IF(AND(E267&gt;=0,E267&lt;=90),E267,IF(AND(E267&gt;90,E267&lt;=180),(180-E267),IF(AND(E267&gt;180,E267&lt;=270),(E267-180),IF(AND(E267&gt;270,E267&lt;=359.99),(360-E267),IF(E267&gt;360,"ERR",IF(E267=360,(E267-360),IF(E267&lt;0,"ERR")))))))</f>
        <v>0</v>
      </c>
      <c r="Y267" s="287" t="str">
        <f t="shared" ref="Y267:Y297" si="105">IF(AND(E267&gt;=0,E267&lt;=90),"E",IF(AND(E267&gt;90,E267&lt;=180),"E",IF(AND(E267&gt;180,E267&lt;=270),"W",IF(AND(E267&gt;270,E267&lt;=359.99),"W",IF(E267&gt;360,"ERR",IF(E267=360,"E",IF(E267&lt;0,"ERR")))))))</f>
        <v>E</v>
      </c>
      <c r="Z267" s="288">
        <f t="shared" si="95"/>
        <v>0</v>
      </c>
      <c r="AA267" s="248">
        <f t="shared" si="100"/>
        <v>0</v>
      </c>
      <c r="AB267" s="248">
        <f t="shared" si="101"/>
        <v>0</v>
      </c>
      <c r="AC267" s="248">
        <f t="shared" ref="AC267:AC297" si="106">SQRT((I267*I267)+(J267*J267))</f>
        <v>0</v>
      </c>
    </row>
    <row r="268" spans="1:29" ht="15.75" customHeight="1">
      <c r="A268" s="297"/>
      <c r="B268" s="247">
        <v>259</v>
      </c>
      <c r="C268" s="305"/>
      <c r="D268" s="306"/>
      <c r="E268" s="306"/>
      <c r="F268" s="303">
        <f t="shared" ref="F268:F297" si="107">C268-C267</f>
        <v>0</v>
      </c>
      <c r="G268" s="249">
        <f t="shared" ref="G268:G297" si="108">ROUND(IF(F268&lt;=0,0,(F268/2)*(COS(D268*PI()/180)+COS(D267*PI()/180))*O268+G267),2)</f>
        <v>0</v>
      </c>
      <c r="H268" s="300">
        <f t="shared" si="102"/>
        <v>0</v>
      </c>
      <c r="I268" s="309">
        <f t="shared" ref="I268:I297" si="109">ROUND(IF(G268&lt;=0,0,(F268/2)*((SIN(D268*PI()/180)*COS(E268*PI()/180))+(SIN(D267*PI()/180)*COS(E267*PI()/180)))*O268+I267),2)</f>
        <v>0</v>
      </c>
      <c r="J268" s="309">
        <f t="shared" ref="J268:J297" si="110">ROUND(+IF(G268&lt;=0,0,((F268/2)*((SIN(D268*PI()/180)*SIN(E268*PI()/180))+(SIN(D267*PI()/180)*SIN(E267*PI()/180))*O268)+J267)),2)</f>
        <v>0</v>
      </c>
      <c r="K268" s="249">
        <f t="shared" ref="K268:K297" si="111">+IF(C268&lt;=0,0,(N268/F268)*100)</f>
        <v>0</v>
      </c>
      <c r="L268" s="249">
        <f t="shared" ref="L268:L297" si="112">IF(D268=0,0,((D268-D267)/F268)*100)</f>
        <v>0</v>
      </c>
      <c r="M268" s="249">
        <f t="shared" ref="M268:M297" si="113">IF(E268=0,0,((E268-E267)/F268)*100)</f>
        <v>0</v>
      </c>
      <c r="N268" s="304">
        <f t="shared" ref="N268:N297" si="114">ACOS(COS((D268-D267)*PI()/180)-(SIN(D268*PI()/180))*(SIN(D267*PI()/180))*(1-COS((E268-E267)*PI()/180)))*(180/PI())</f>
        <v>0</v>
      </c>
      <c r="O268" s="302">
        <f t="shared" ref="O268:O297" si="115">+IF(F268&lt;=0,0,IF(N268&lt;10^-9,1,P268))</f>
        <v>0</v>
      </c>
      <c r="P268" s="302">
        <f t="shared" ref="P268:P297" si="116">IF(F268&lt;=0,0,(2/N268)*(180/PI())*TAN((N268/2)*(PI()/180)))</f>
        <v>0</v>
      </c>
      <c r="Q268" s="302">
        <f t="shared" ref="Q268:Q297" si="117">+SQRT(I268^2+J268^2)</f>
        <v>0</v>
      </c>
      <c r="R268" s="302" t="e">
        <f t="shared" ref="R268:R297" si="118">ATAN2(I268,J268)*180/PI()</f>
        <v>#DIV/0!</v>
      </c>
      <c r="S268" s="249">
        <f t="shared" si="96"/>
        <v>0</v>
      </c>
      <c r="T268" s="249">
        <f t="shared" si="97"/>
        <v>0</v>
      </c>
      <c r="U268" s="249">
        <f t="shared" si="98"/>
        <v>0</v>
      </c>
      <c r="V268" s="249">
        <f t="shared" si="99"/>
        <v>0</v>
      </c>
      <c r="W268" s="285" t="str">
        <f t="shared" si="103"/>
        <v>N</v>
      </c>
      <c r="X268" s="286">
        <f t="shared" si="104"/>
        <v>0</v>
      </c>
      <c r="Y268" s="287" t="str">
        <f t="shared" si="105"/>
        <v>E</v>
      </c>
      <c r="Z268" s="288">
        <f t="shared" ref="Z268:Z297" si="119">IF(C268=0,0,Z267)</f>
        <v>0</v>
      </c>
      <c r="AA268" s="248">
        <f t="shared" si="100"/>
        <v>0</v>
      </c>
      <c r="AB268" s="248">
        <f t="shared" si="101"/>
        <v>0</v>
      </c>
      <c r="AC268" s="248">
        <f t="shared" si="106"/>
        <v>0</v>
      </c>
    </row>
    <row r="269" spans="1:29" ht="15.75" customHeight="1">
      <c r="A269" s="297"/>
      <c r="B269" s="247">
        <v>260</v>
      </c>
      <c r="C269" s="305"/>
      <c r="D269" s="306"/>
      <c r="E269" s="306"/>
      <c r="F269" s="303">
        <f t="shared" si="107"/>
        <v>0</v>
      </c>
      <c r="G269" s="249">
        <f t="shared" si="108"/>
        <v>0</v>
      </c>
      <c r="H269" s="300">
        <f t="shared" si="102"/>
        <v>0</v>
      </c>
      <c r="I269" s="309">
        <f t="shared" si="109"/>
        <v>0</v>
      </c>
      <c r="J269" s="309">
        <f t="shared" si="110"/>
        <v>0</v>
      </c>
      <c r="K269" s="249">
        <f t="shared" si="111"/>
        <v>0</v>
      </c>
      <c r="L269" s="249">
        <f t="shared" si="112"/>
        <v>0</v>
      </c>
      <c r="M269" s="249">
        <f t="shared" si="113"/>
        <v>0</v>
      </c>
      <c r="N269" s="304">
        <f t="shared" si="114"/>
        <v>0</v>
      </c>
      <c r="O269" s="302">
        <f t="shared" si="115"/>
        <v>0</v>
      </c>
      <c r="P269" s="302">
        <f t="shared" si="116"/>
        <v>0</v>
      </c>
      <c r="Q269" s="302">
        <f t="shared" si="117"/>
        <v>0</v>
      </c>
      <c r="R269" s="302" t="e">
        <f t="shared" si="118"/>
        <v>#DIV/0!</v>
      </c>
      <c r="S269" s="249">
        <f t="shared" si="96"/>
        <v>0</v>
      </c>
      <c r="T269" s="249">
        <f t="shared" si="97"/>
        <v>0</v>
      </c>
      <c r="U269" s="249">
        <f t="shared" si="98"/>
        <v>0</v>
      </c>
      <c r="V269" s="249">
        <f t="shared" si="99"/>
        <v>0</v>
      </c>
      <c r="W269" s="285" t="str">
        <f t="shared" si="103"/>
        <v>N</v>
      </c>
      <c r="X269" s="286">
        <f t="shared" si="104"/>
        <v>0</v>
      </c>
      <c r="Y269" s="287" t="str">
        <f t="shared" si="105"/>
        <v>E</v>
      </c>
      <c r="Z269" s="288">
        <f t="shared" si="119"/>
        <v>0</v>
      </c>
      <c r="AA269" s="248">
        <f t="shared" si="100"/>
        <v>0</v>
      </c>
      <c r="AB269" s="248">
        <f t="shared" si="101"/>
        <v>0</v>
      </c>
      <c r="AC269" s="248">
        <f t="shared" si="106"/>
        <v>0</v>
      </c>
    </row>
    <row r="270" spans="1:29" ht="15.75" customHeight="1">
      <c r="A270" s="297"/>
      <c r="B270" s="247">
        <v>261</v>
      </c>
      <c r="C270" s="305"/>
      <c r="D270" s="306"/>
      <c r="E270" s="306"/>
      <c r="F270" s="303">
        <f t="shared" si="107"/>
        <v>0</v>
      </c>
      <c r="G270" s="249">
        <f t="shared" si="108"/>
        <v>0</v>
      </c>
      <c r="H270" s="300">
        <f t="shared" si="102"/>
        <v>0</v>
      </c>
      <c r="I270" s="309">
        <f t="shared" si="109"/>
        <v>0</v>
      </c>
      <c r="J270" s="309">
        <f t="shared" si="110"/>
        <v>0</v>
      </c>
      <c r="K270" s="249">
        <f t="shared" si="111"/>
        <v>0</v>
      </c>
      <c r="L270" s="249">
        <f t="shared" si="112"/>
        <v>0</v>
      </c>
      <c r="M270" s="249">
        <f t="shared" si="113"/>
        <v>0</v>
      </c>
      <c r="N270" s="304">
        <f t="shared" si="114"/>
        <v>0</v>
      </c>
      <c r="O270" s="302">
        <f t="shared" si="115"/>
        <v>0</v>
      </c>
      <c r="P270" s="302">
        <f t="shared" si="116"/>
        <v>0</v>
      </c>
      <c r="Q270" s="302">
        <f t="shared" si="117"/>
        <v>0</v>
      </c>
      <c r="R270" s="302" t="e">
        <f t="shared" si="118"/>
        <v>#DIV/0!</v>
      </c>
      <c r="S270" s="249">
        <f t="shared" si="96"/>
        <v>0</v>
      </c>
      <c r="T270" s="249">
        <f t="shared" si="97"/>
        <v>0</v>
      </c>
      <c r="U270" s="249">
        <f t="shared" si="98"/>
        <v>0</v>
      </c>
      <c r="V270" s="249">
        <f t="shared" si="99"/>
        <v>0</v>
      </c>
      <c r="W270" s="285" t="str">
        <f t="shared" si="103"/>
        <v>N</v>
      </c>
      <c r="X270" s="286">
        <f t="shared" si="104"/>
        <v>0</v>
      </c>
      <c r="Y270" s="287" t="str">
        <f t="shared" si="105"/>
        <v>E</v>
      </c>
      <c r="Z270" s="288">
        <f t="shared" si="119"/>
        <v>0</v>
      </c>
      <c r="AA270" s="248">
        <f t="shared" si="100"/>
        <v>0</v>
      </c>
      <c r="AB270" s="248">
        <f t="shared" si="101"/>
        <v>0</v>
      </c>
      <c r="AC270" s="248">
        <f t="shared" si="106"/>
        <v>0</v>
      </c>
    </row>
    <row r="271" spans="1:29" ht="15.75" customHeight="1">
      <c r="A271" s="297"/>
      <c r="B271" s="247">
        <v>262</v>
      </c>
      <c r="C271" s="305"/>
      <c r="D271" s="306"/>
      <c r="E271" s="306"/>
      <c r="F271" s="303">
        <f t="shared" si="107"/>
        <v>0</v>
      </c>
      <c r="G271" s="249">
        <f t="shared" si="108"/>
        <v>0</v>
      </c>
      <c r="H271" s="300">
        <f t="shared" si="102"/>
        <v>0</v>
      </c>
      <c r="I271" s="309">
        <f t="shared" si="109"/>
        <v>0</v>
      </c>
      <c r="J271" s="309">
        <f t="shared" si="110"/>
        <v>0</v>
      </c>
      <c r="K271" s="249">
        <f t="shared" si="111"/>
        <v>0</v>
      </c>
      <c r="L271" s="249">
        <f t="shared" si="112"/>
        <v>0</v>
      </c>
      <c r="M271" s="249">
        <f t="shared" si="113"/>
        <v>0</v>
      </c>
      <c r="N271" s="304">
        <f t="shared" si="114"/>
        <v>0</v>
      </c>
      <c r="O271" s="302">
        <f t="shared" si="115"/>
        <v>0</v>
      </c>
      <c r="P271" s="302">
        <f t="shared" si="116"/>
        <v>0</v>
      </c>
      <c r="Q271" s="302">
        <f t="shared" si="117"/>
        <v>0</v>
      </c>
      <c r="R271" s="302" t="e">
        <f t="shared" si="118"/>
        <v>#DIV/0!</v>
      </c>
      <c r="S271" s="249">
        <f t="shared" si="96"/>
        <v>0</v>
      </c>
      <c r="T271" s="249">
        <f t="shared" si="97"/>
        <v>0</v>
      </c>
      <c r="U271" s="249">
        <f t="shared" si="98"/>
        <v>0</v>
      </c>
      <c r="V271" s="249">
        <f t="shared" si="99"/>
        <v>0</v>
      </c>
      <c r="W271" s="285" t="str">
        <f t="shared" si="103"/>
        <v>N</v>
      </c>
      <c r="X271" s="286">
        <f t="shared" si="104"/>
        <v>0</v>
      </c>
      <c r="Y271" s="287" t="str">
        <f t="shared" si="105"/>
        <v>E</v>
      </c>
      <c r="Z271" s="288">
        <f t="shared" si="119"/>
        <v>0</v>
      </c>
      <c r="AA271" s="248">
        <f t="shared" si="100"/>
        <v>0</v>
      </c>
      <c r="AB271" s="248">
        <f t="shared" si="101"/>
        <v>0</v>
      </c>
      <c r="AC271" s="248">
        <f t="shared" si="106"/>
        <v>0</v>
      </c>
    </row>
    <row r="272" spans="1:29" ht="15.75" customHeight="1">
      <c r="A272" s="297"/>
      <c r="B272" s="247">
        <v>263</v>
      </c>
      <c r="C272" s="305"/>
      <c r="D272" s="306"/>
      <c r="E272" s="306"/>
      <c r="F272" s="303">
        <f t="shared" si="107"/>
        <v>0</v>
      </c>
      <c r="G272" s="249">
        <f t="shared" si="108"/>
        <v>0</v>
      </c>
      <c r="H272" s="300">
        <f t="shared" si="102"/>
        <v>0</v>
      </c>
      <c r="I272" s="309">
        <f t="shared" si="109"/>
        <v>0</v>
      </c>
      <c r="J272" s="309">
        <f t="shared" si="110"/>
        <v>0</v>
      </c>
      <c r="K272" s="249">
        <f t="shared" si="111"/>
        <v>0</v>
      </c>
      <c r="L272" s="249">
        <f t="shared" si="112"/>
        <v>0</v>
      </c>
      <c r="M272" s="249">
        <f t="shared" si="113"/>
        <v>0</v>
      </c>
      <c r="N272" s="304">
        <f t="shared" si="114"/>
        <v>0</v>
      </c>
      <c r="O272" s="302">
        <f t="shared" si="115"/>
        <v>0</v>
      </c>
      <c r="P272" s="302">
        <f t="shared" si="116"/>
        <v>0</v>
      </c>
      <c r="Q272" s="302">
        <f t="shared" si="117"/>
        <v>0</v>
      </c>
      <c r="R272" s="302" t="e">
        <f t="shared" si="118"/>
        <v>#DIV/0!</v>
      </c>
      <c r="S272" s="249">
        <f t="shared" si="96"/>
        <v>0</v>
      </c>
      <c r="T272" s="249">
        <f t="shared" si="97"/>
        <v>0</v>
      </c>
      <c r="U272" s="249">
        <f t="shared" si="98"/>
        <v>0</v>
      </c>
      <c r="V272" s="249">
        <f t="shared" si="99"/>
        <v>0</v>
      </c>
      <c r="W272" s="285" t="str">
        <f t="shared" si="103"/>
        <v>N</v>
      </c>
      <c r="X272" s="286">
        <f t="shared" si="104"/>
        <v>0</v>
      </c>
      <c r="Y272" s="287" t="str">
        <f t="shared" si="105"/>
        <v>E</v>
      </c>
      <c r="Z272" s="288">
        <f t="shared" si="119"/>
        <v>0</v>
      </c>
      <c r="AA272" s="248">
        <f t="shared" si="100"/>
        <v>0</v>
      </c>
      <c r="AB272" s="248">
        <f t="shared" si="101"/>
        <v>0</v>
      </c>
      <c r="AC272" s="248">
        <f t="shared" si="106"/>
        <v>0</v>
      </c>
    </row>
    <row r="273" spans="1:29" ht="15.75" customHeight="1">
      <c r="A273" s="297"/>
      <c r="B273" s="247">
        <v>264</v>
      </c>
      <c r="C273" s="305"/>
      <c r="D273" s="306"/>
      <c r="E273" s="306"/>
      <c r="F273" s="303">
        <f t="shared" si="107"/>
        <v>0</v>
      </c>
      <c r="G273" s="249">
        <f t="shared" si="108"/>
        <v>0</v>
      </c>
      <c r="H273" s="300">
        <f t="shared" si="102"/>
        <v>0</v>
      </c>
      <c r="I273" s="309">
        <f t="shared" si="109"/>
        <v>0</v>
      </c>
      <c r="J273" s="309">
        <f t="shared" si="110"/>
        <v>0</v>
      </c>
      <c r="K273" s="249">
        <f t="shared" si="111"/>
        <v>0</v>
      </c>
      <c r="L273" s="249">
        <f t="shared" si="112"/>
        <v>0</v>
      </c>
      <c r="M273" s="249">
        <f t="shared" si="113"/>
        <v>0</v>
      </c>
      <c r="N273" s="304">
        <f t="shared" si="114"/>
        <v>0</v>
      </c>
      <c r="O273" s="302">
        <f t="shared" si="115"/>
        <v>0</v>
      </c>
      <c r="P273" s="302">
        <f t="shared" si="116"/>
        <v>0</v>
      </c>
      <c r="Q273" s="302">
        <f t="shared" si="117"/>
        <v>0</v>
      </c>
      <c r="R273" s="302" t="e">
        <f t="shared" si="118"/>
        <v>#DIV/0!</v>
      </c>
      <c r="S273" s="249">
        <f t="shared" si="96"/>
        <v>0</v>
      </c>
      <c r="T273" s="249">
        <f t="shared" si="97"/>
        <v>0</v>
      </c>
      <c r="U273" s="249">
        <f t="shared" si="98"/>
        <v>0</v>
      </c>
      <c r="V273" s="249">
        <f t="shared" si="99"/>
        <v>0</v>
      </c>
      <c r="W273" s="285" t="str">
        <f t="shared" si="103"/>
        <v>N</v>
      </c>
      <c r="X273" s="286">
        <f t="shared" si="104"/>
        <v>0</v>
      </c>
      <c r="Y273" s="287" t="str">
        <f t="shared" si="105"/>
        <v>E</v>
      </c>
      <c r="Z273" s="288">
        <f t="shared" si="119"/>
        <v>0</v>
      </c>
      <c r="AA273" s="248">
        <f t="shared" si="100"/>
        <v>0</v>
      </c>
      <c r="AB273" s="248">
        <f t="shared" si="101"/>
        <v>0</v>
      </c>
      <c r="AC273" s="248">
        <f t="shared" si="106"/>
        <v>0</v>
      </c>
    </row>
    <row r="274" spans="1:29" ht="15.75" customHeight="1">
      <c r="A274" s="297"/>
      <c r="B274" s="247">
        <v>265</v>
      </c>
      <c r="C274" s="305"/>
      <c r="D274" s="306"/>
      <c r="E274" s="306"/>
      <c r="F274" s="303">
        <f t="shared" si="107"/>
        <v>0</v>
      </c>
      <c r="G274" s="249">
        <f t="shared" si="108"/>
        <v>0</v>
      </c>
      <c r="H274" s="300">
        <f t="shared" si="102"/>
        <v>0</v>
      </c>
      <c r="I274" s="309">
        <f t="shared" si="109"/>
        <v>0</v>
      </c>
      <c r="J274" s="309">
        <f t="shared" si="110"/>
        <v>0</v>
      </c>
      <c r="K274" s="249">
        <f t="shared" si="111"/>
        <v>0</v>
      </c>
      <c r="L274" s="249">
        <f t="shared" si="112"/>
        <v>0</v>
      </c>
      <c r="M274" s="249">
        <f t="shared" si="113"/>
        <v>0</v>
      </c>
      <c r="N274" s="304">
        <f t="shared" si="114"/>
        <v>0</v>
      </c>
      <c r="O274" s="302">
        <f t="shared" si="115"/>
        <v>0</v>
      </c>
      <c r="P274" s="302">
        <f t="shared" si="116"/>
        <v>0</v>
      </c>
      <c r="Q274" s="302">
        <f t="shared" si="117"/>
        <v>0</v>
      </c>
      <c r="R274" s="302" t="e">
        <f t="shared" si="118"/>
        <v>#DIV/0!</v>
      </c>
      <c r="S274" s="249">
        <f t="shared" si="96"/>
        <v>0</v>
      </c>
      <c r="T274" s="249">
        <f t="shared" si="97"/>
        <v>0</v>
      </c>
      <c r="U274" s="249">
        <f t="shared" si="98"/>
        <v>0</v>
      </c>
      <c r="V274" s="249">
        <f t="shared" si="99"/>
        <v>0</v>
      </c>
      <c r="W274" s="285" t="str">
        <f t="shared" si="103"/>
        <v>N</v>
      </c>
      <c r="X274" s="286">
        <f t="shared" si="104"/>
        <v>0</v>
      </c>
      <c r="Y274" s="287" t="str">
        <f t="shared" si="105"/>
        <v>E</v>
      </c>
      <c r="Z274" s="288">
        <f t="shared" si="119"/>
        <v>0</v>
      </c>
      <c r="AA274" s="248">
        <f t="shared" si="100"/>
        <v>0</v>
      </c>
      <c r="AB274" s="248">
        <f t="shared" si="101"/>
        <v>0</v>
      </c>
      <c r="AC274" s="248">
        <f t="shared" si="106"/>
        <v>0</v>
      </c>
    </row>
    <row r="275" spans="1:29" ht="15.75" customHeight="1">
      <c r="A275" s="297"/>
      <c r="B275" s="247">
        <v>266</v>
      </c>
      <c r="C275" s="305"/>
      <c r="D275" s="306"/>
      <c r="E275" s="306"/>
      <c r="F275" s="303">
        <f t="shared" si="107"/>
        <v>0</v>
      </c>
      <c r="G275" s="249">
        <f t="shared" si="108"/>
        <v>0</v>
      </c>
      <c r="H275" s="300">
        <f t="shared" si="102"/>
        <v>0</v>
      </c>
      <c r="I275" s="309">
        <f t="shared" si="109"/>
        <v>0</v>
      </c>
      <c r="J275" s="309">
        <f t="shared" si="110"/>
        <v>0</v>
      </c>
      <c r="K275" s="249">
        <f t="shared" si="111"/>
        <v>0</v>
      </c>
      <c r="L275" s="249">
        <f t="shared" si="112"/>
        <v>0</v>
      </c>
      <c r="M275" s="249">
        <f t="shared" si="113"/>
        <v>0</v>
      </c>
      <c r="N275" s="304">
        <f t="shared" si="114"/>
        <v>0</v>
      </c>
      <c r="O275" s="302">
        <f t="shared" si="115"/>
        <v>0</v>
      </c>
      <c r="P275" s="302">
        <f t="shared" si="116"/>
        <v>0</v>
      </c>
      <c r="Q275" s="302">
        <f t="shared" si="117"/>
        <v>0</v>
      </c>
      <c r="R275" s="302" t="e">
        <f t="shared" si="118"/>
        <v>#DIV/0!</v>
      </c>
      <c r="S275" s="249">
        <f t="shared" si="96"/>
        <v>0</v>
      </c>
      <c r="T275" s="249">
        <f t="shared" si="97"/>
        <v>0</v>
      </c>
      <c r="U275" s="249">
        <f t="shared" si="98"/>
        <v>0</v>
      </c>
      <c r="V275" s="249">
        <f t="shared" si="99"/>
        <v>0</v>
      </c>
      <c r="W275" s="285" t="str">
        <f t="shared" si="103"/>
        <v>N</v>
      </c>
      <c r="X275" s="286">
        <f t="shared" si="104"/>
        <v>0</v>
      </c>
      <c r="Y275" s="287" t="str">
        <f t="shared" si="105"/>
        <v>E</v>
      </c>
      <c r="Z275" s="288">
        <f t="shared" si="119"/>
        <v>0</v>
      </c>
      <c r="AA275" s="248">
        <f t="shared" si="100"/>
        <v>0</v>
      </c>
      <c r="AB275" s="248">
        <f t="shared" si="101"/>
        <v>0</v>
      </c>
      <c r="AC275" s="248">
        <f t="shared" si="106"/>
        <v>0</v>
      </c>
    </row>
    <row r="276" spans="1:29" ht="15.75" customHeight="1">
      <c r="A276" s="297"/>
      <c r="B276" s="247">
        <v>267</v>
      </c>
      <c r="C276" s="305"/>
      <c r="D276" s="306"/>
      <c r="E276" s="306"/>
      <c r="F276" s="303">
        <f t="shared" si="107"/>
        <v>0</v>
      </c>
      <c r="G276" s="249">
        <f t="shared" si="108"/>
        <v>0</v>
      </c>
      <c r="H276" s="300">
        <f t="shared" si="102"/>
        <v>0</v>
      </c>
      <c r="I276" s="309">
        <f t="shared" si="109"/>
        <v>0</v>
      </c>
      <c r="J276" s="309">
        <f t="shared" si="110"/>
        <v>0</v>
      </c>
      <c r="K276" s="249">
        <f t="shared" si="111"/>
        <v>0</v>
      </c>
      <c r="L276" s="249">
        <f t="shared" si="112"/>
        <v>0</v>
      </c>
      <c r="M276" s="249">
        <f t="shared" si="113"/>
        <v>0</v>
      </c>
      <c r="N276" s="304">
        <f t="shared" si="114"/>
        <v>0</v>
      </c>
      <c r="O276" s="302">
        <f t="shared" si="115"/>
        <v>0</v>
      </c>
      <c r="P276" s="302">
        <f t="shared" si="116"/>
        <v>0</v>
      </c>
      <c r="Q276" s="302">
        <f t="shared" si="117"/>
        <v>0</v>
      </c>
      <c r="R276" s="302" t="e">
        <f t="shared" si="118"/>
        <v>#DIV/0!</v>
      </c>
      <c r="S276" s="249">
        <f t="shared" si="96"/>
        <v>0</v>
      </c>
      <c r="T276" s="249">
        <f t="shared" si="97"/>
        <v>0</v>
      </c>
      <c r="U276" s="249">
        <f t="shared" si="98"/>
        <v>0</v>
      </c>
      <c r="V276" s="249">
        <f t="shared" si="99"/>
        <v>0</v>
      </c>
      <c r="W276" s="285" t="str">
        <f t="shared" si="103"/>
        <v>N</v>
      </c>
      <c r="X276" s="286">
        <f t="shared" si="104"/>
        <v>0</v>
      </c>
      <c r="Y276" s="287" t="str">
        <f t="shared" si="105"/>
        <v>E</v>
      </c>
      <c r="Z276" s="288">
        <f t="shared" si="119"/>
        <v>0</v>
      </c>
      <c r="AA276" s="248">
        <f t="shared" si="100"/>
        <v>0</v>
      </c>
      <c r="AB276" s="248">
        <f t="shared" si="101"/>
        <v>0</v>
      </c>
      <c r="AC276" s="248">
        <f t="shared" si="106"/>
        <v>0</v>
      </c>
    </row>
    <row r="277" spans="1:29" ht="15.75" customHeight="1">
      <c r="A277" s="297"/>
      <c r="B277" s="247">
        <v>268</v>
      </c>
      <c r="C277" s="305"/>
      <c r="D277" s="306"/>
      <c r="E277" s="306"/>
      <c r="F277" s="303">
        <f t="shared" si="107"/>
        <v>0</v>
      </c>
      <c r="G277" s="249">
        <f t="shared" si="108"/>
        <v>0</v>
      </c>
      <c r="H277" s="300">
        <f t="shared" si="102"/>
        <v>0</v>
      </c>
      <c r="I277" s="309">
        <f t="shared" si="109"/>
        <v>0</v>
      </c>
      <c r="J277" s="309">
        <f t="shared" si="110"/>
        <v>0</v>
      </c>
      <c r="K277" s="249">
        <f t="shared" si="111"/>
        <v>0</v>
      </c>
      <c r="L277" s="249">
        <f t="shared" si="112"/>
        <v>0</v>
      </c>
      <c r="M277" s="249">
        <f t="shared" si="113"/>
        <v>0</v>
      </c>
      <c r="N277" s="304">
        <f t="shared" si="114"/>
        <v>0</v>
      </c>
      <c r="O277" s="302">
        <f t="shared" si="115"/>
        <v>0</v>
      </c>
      <c r="P277" s="302">
        <f t="shared" si="116"/>
        <v>0</v>
      </c>
      <c r="Q277" s="302">
        <f t="shared" si="117"/>
        <v>0</v>
      </c>
      <c r="R277" s="302" t="e">
        <f t="shared" si="118"/>
        <v>#DIV/0!</v>
      </c>
      <c r="S277" s="249">
        <f t="shared" si="96"/>
        <v>0</v>
      </c>
      <c r="T277" s="249">
        <f t="shared" si="97"/>
        <v>0</v>
      </c>
      <c r="U277" s="249">
        <f t="shared" si="98"/>
        <v>0</v>
      </c>
      <c r="V277" s="249">
        <f t="shared" si="99"/>
        <v>0</v>
      </c>
      <c r="W277" s="285" t="str">
        <f t="shared" si="103"/>
        <v>N</v>
      </c>
      <c r="X277" s="286">
        <f t="shared" si="104"/>
        <v>0</v>
      </c>
      <c r="Y277" s="287" t="str">
        <f t="shared" si="105"/>
        <v>E</v>
      </c>
      <c r="Z277" s="288">
        <f t="shared" si="119"/>
        <v>0</v>
      </c>
      <c r="AA277" s="248">
        <f t="shared" si="100"/>
        <v>0</v>
      </c>
      <c r="AB277" s="248">
        <f t="shared" si="101"/>
        <v>0</v>
      </c>
      <c r="AC277" s="248">
        <f t="shared" si="106"/>
        <v>0</v>
      </c>
    </row>
    <row r="278" spans="1:29" ht="15.75" customHeight="1">
      <c r="A278" s="297"/>
      <c r="B278" s="247">
        <v>269</v>
      </c>
      <c r="C278" s="305"/>
      <c r="D278" s="306"/>
      <c r="E278" s="306"/>
      <c r="F278" s="303">
        <f t="shared" si="107"/>
        <v>0</v>
      </c>
      <c r="G278" s="249">
        <f t="shared" si="108"/>
        <v>0</v>
      </c>
      <c r="H278" s="300">
        <f t="shared" si="102"/>
        <v>0</v>
      </c>
      <c r="I278" s="309">
        <f t="shared" si="109"/>
        <v>0</v>
      </c>
      <c r="J278" s="309">
        <f t="shared" si="110"/>
        <v>0</v>
      </c>
      <c r="K278" s="249">
        <f t="shared" si="111"/>
        <v>0</v>
      </c>
      <c r="L278" s="249">
        <f t="shared" si="112"/>
        <v>0</v>
      </c>
      <c r="M278" s="249">
        <f t="shared" si="113"/>
        <v>0</v>
      </c>
      <c r="N278" s="304">
        <f t="shared" si="114"/>
        <v>0</v>
      </c>
      <c r="O278" s="302">
        <f t="shared" si="115"/>
        <v>0</v>
      </c>
      <c r="P278" s="302">
        <f t="shared" si="116"/>
        <v>0</v>
      </c>
      <c r="Q278" s="302">
        <f t="shared" si="117"/>
        <v>0</v>
      </c>
      <c r="R278" s="302" t="e">
        <f t="shared" si="118"/>
        <v>#DIV/0!</v>
      </c>
      <c r="S278" s="249">
        <f t="shared" si="96"/>
        <v>0</v>
      </c>
      <c r="T278" s="249">
        <f t="shared" si="97"/>
        <v>0</v>
      </c>
      <c r="U278" s="249">
        <f t="shared" si="98"/>
        <v>0</v>
      </c>
      <c r="V278" s="249">
        <f t="shared" si="99"/>
        <v>0</v>
      </c>
      <c r="W278" s="285" t="str">
        <f t="shared" si="103"/>
        <v>N</v>
      </c>
      <c r="X278" s="286">
        <f t="shared" si="104"/>
        <v>0</v>
      </c>
      <c r="Y278" s="287" t="str">
        <f t="shared" si="105"/>
        <v>E</v>
      </c>
      <c r="Z278" s="288">
        <f t="shared" si="119"/>
        <v>0</v>
      </c>
      <c r="AA278" s="248">
        <f t="shared" si="100"/>
        <v>0</v>
      </c>
      <c r="AB278" s="248">
        <f t="shared" si="101"/>
        <v>0</v>
      </c>
      <c r="AC278" s="248">
        <f t="shared" si="106"/>
        <v>0</v>
      </c>
    </row>
    <row r="279" spans="1:29" ht="15.75" customHeight="1">
      <c r="A279" s="297"/>
      <c r="B279" s="247">
        <v>270</v>
      </c>
      <c r="C279" s="305"/>
      <c r="D279" s="306"/>
      <c r="E279" s="306"/>
      <c r="F279" s="303">
        <f t="shared" si="107"/>
        <v>0</v>
      </c>
      <c r="G279" s="249">
        <f t="shared" si="108"/>
        <v>0</v>
      </c>
      <c r="H279" s="300">
        <f t="shared" si="102"/>
        <v>0</v>
      </c>
      <c r="I279" s="309">
        <f t="shared" si="109"/>
        <v>0</v>
      </c>
      <c r="J279" s="309">
        <f t="shared" si="110"/>
        <v>0</v>
      </c>
      <c r="K279" s="249">
        <f t="shared" si="111"/>
        <v>0</v>
      </c>
      <c r="L279" s="249">
        <f t="shared" si="112"/>
        <v>0</v>
      </c>
      <c r="M279" s="249">
        <f t="shared" si="113"/>
        <v>0</v>
      </c>
      <c r="N279" s="304">
        <f t="shared" si="114"/>
        <v>0</v>
      </c>
      <c r="O279" s="302">
        <f t="shared" si="115"/>
        <v>0</v>
      </c>
      <c r="P279" s="302">
        <f t="shared" si="116"/>
        <v>0</v>
      </c>
      <c r="Q279" s="302">
        <f t="shared" si="117"/>
        <v>0</v>
      </c>
      <c r="R279" s="302" t="e">
        <f t="shared" si="118"/>
        <v>#DIV/0!</v>
      </c>
      <c r="S279" s="249">
        <f t="shared" si="96"/>
        <v>0</v>
      </c>
      <c r="T279" s="249">
        <f t="shared" si="97"/>
        <v>0</v>
      </c>
      <c r="U279" s="249">
        <f t="shared" si="98"/>
        <v>0</v>
      </c>
      <c r="V279" s="249">
        <f t="shared" si="99"/>
        <v>0</v>
      </c>
      <c r="W279" s="285" t="str">
        <f t="shared" si="103"/>
        <v>N</v>
      </c>
      <c r="X279" s="286">
        <f t="shared" si="104"/>
        <v>0</v>
      </c>
      <c r="Y279" s="287" t="str">
        <f t="shared" si="105"/>
        <v>E</v>
      </c>
      <c r="Z279" s="288">
        <f t="shared" si="119"/>
        <v>0</v>
      </c>
      <c r="AA279" s="248">
        <f t="shared" si="100"/>
        <v>0</v>
      </c>
      <c r="AB279" s="248">
        <f t="shared" si="101"/>
        <v>0</v>
      </c>
      <c r="AC279" s="248">
        <f t="shared" si="106"/>
        <v>0</v>
      </c>
    </row>
    <row r="280" spans="1:29" ht="15.75" customHeight="1">
      <c r="A280" s="297"/>
      <c r="B280" s="247">
        <v>271</v>
      </c>
      <c r="C280" s="305"/>
      <c r="D280" s="306"/>
      <c r="E280" s="306"/>
      <c r="F280" s="303">
        <f t="shared" si="107"/>
        <v>0</v>
      </c>
      <c r="G280" s="249">
        <f t="shared" si="108"/>
        <v>0</v>
      </c>
      <c r="H280" s="300">
        <f t="shared" si="102"/>
        <v>0</v>
      </c>
      <c r="I280" s="309">
        <f t="shared" si="109"/>
        <v>0</v>
      </c>
      <c r="J280" s="309">
        <f t="shared" si="110"/>
        <v>0</v>
      </c>
      <c r="K280" s="249">
        <f t="shared" si="111"/>
        <v>0</v>
      </c>
      <c r="L280" s="249">
        <f t="shared" si="112"/>
        <v>0</v>
      </c>
      <c r="M280" s="249">
        <f t="shared" si="113"/>
        <v>0</v>
      </c>
      <c r="N280" s="304">
        <f t="shared" si="114"/>
        <v>0</v>
      </c>
      <c r="O280" s="302">
        <f t="shared" si="115"/>
        <v>0</v>
      </c>
      <c r="P280" s="302">
        <f t="shared" si="116"/>
        <v>0</v>
      </c>
      <c r="Q280" s="302">
        <f t="shared" si="117"/>
        <v>0</v>
      </c>
      <c r="R280" s="302" t="e">
        <f t="shared" si="118"/>
        <v>#DIV/0!</v>
      </c>
      <c r="S280" s="249">
        <f t="shared" si="96"/>
        <v>0</v>
      </c>
      <c r="T280" s="249">
        <f t="shared" si="97"/>
        <v>0</v>
      </c>
      <c r="U280" s="249">
        <f t="shared" si="98"/>
        <v>0</v>
      </c>
      <c r="V280" s="249">
        <f t="shared" si="99"/>
        <v>0</v>
      </c>
      <c r="W280" s="285" t="str">
        <f t="shared" si="103"/>
        <v>N</v>
      </c>
      <c r="X280" s="286">
        <f t="shared" si="104"/>
        <v>0</v>
      </c>
      <c r="Y280" s="287" t="str">
        <f t="shared" si="105"/>
        <v>E</v>
      </c>
      <c r="Z280" s="288">
        <f t="shared" si="119"/>
        <v>0</v>
      </c>
      <c r="AA280" s="248">
        <f t="shared" si="100"/>
        <v>0</v>
      </c>
      <c r="AB280" s="248">
        <f t="shared" si="101"/>
        <v>0</v>
      </c>
      <c r="AC280" s="248">
        <f t="shared" si="106"/>
        <v>0</v>
      </c>
    </row>
    <row r="281" spans="1:29" ht="15.75" customHeight="1">
      <c r="A281" s="297"/>
      <c r="B281" s="247">
        <v>272</v>
      </c>
      <c r="C281" s="305"/>
      <c r="D281" s="306"/>
      <c r="E281" s="306"/>
      <c r="F281" s="303">
        <f t="shared" si="107"/>
        <v>0</v>
      </c>
      <c r="G281" s="249">
        <f t="shared" si="108"/>
        <v>0</v>
      </c>
      <c r="H281" s="300">
        <f t="shared" si="102"/>
        <v>0</v>
      </c>
      <c r="I281" s="309">
        <f t="shared" si="109"/>
        <v>0</v>
      </c>
      <c r="J281" s="309">
        <f t="shared" si="110"/>
        <v>0</v>
      </c>
      <c r="K281" s="249">
        <f t="shared" si="111"/>
        <v>0</v>
      </c>
      <c r="L281" s="249">
        <f t="shared" si="112"/>
        <v>0</v>
      </c>
      <c r="M281" s="249">
        <f t="shared" si="113"/>
        <v>0</v>
      </c>
      <c r="N281" s="304">
        <f t="shared" si="114"/>
        <v>0</v>
      </c>
      <c r="O281" s="302">
        <f t="shared" si="115"/>
        <v>0</v>
      </c>
      <c r="P281" s="302">
        <f t="shared" si="116"/>
        <v>0</v>
      </c>
      <c r="Q281" s="302">
        <f t="shared" si="117"/>
        <v>0</v>
      </c>
      <c r="R281" s="302" t="e">
        <f t="shared" si="118"/>
        <v>#DIV/0!</v>
      </c>
      <c r="S281" s="249">
        <f t="shared" si="96"/>
        <v>0</v>
      </c>
      <c r="T281" s="249">
        <f t="shared" si="97"/>
        <v>0</v>
      </c>
      <c r="U281" s="249">
        <f t="shared" si="98"/>
        <v>0</v>
      </c>
      <c r="V281" s="249">
        <f t="shared" si="99"/>
        <v>0</v>
      </c>
      <c r="W281" s="285" t="str">
        <f t="shared" si="103"/>
        <v>N</v>
      </c>
      <c r="X281" s="286">
        <f t="shared" si="104"/>
        <v>0</v>
      </c>
      <c r="Y281" s="287" t="str">
        <f t="shared" si="105"/>
        <v>E</v>
      </c>
      <c r="Z281" s="288">
        <f t="shared" si="119"/>
        <v>0</v>
      </c>
      <c r="AA281" s="248">
        <f t="shared" si="100"/>
        <v>0</v>
      </c>
      <c r="AB281" s="248">
        <f t="shared" si="101"/>
        <v>0</v>
      </c>
      <c r="AC281" s="248">
        <f t="shared" si="106"/>
        <v>0</v>
      </c>
    </row>
    <row r="282" spans="1:29" ht="15.75" customHeight="1">
      <c r="A282" s="297"/>
      <c r="B282" s="247">
        <v>273</v>
      </c>
      <c r="C282" s="305"/>
      <c r="D282" s="306"/>
      <c r="E282" s="306"/>
      <c r="F282" s="303">
        <f t="shared" si="107"/>
        <v>0</v>
      </c>
      <c r="G282" s="249">
        <f t="shared" si="108"/>
        <v>0</v>
      </c>
      <c r="H282" s="300">
        <f t="shared" si="102"/>
        <v>0</v>
      </c>
      <c r="I282" s="309">
        <f t="shared" si="109"/>
        <v>0</v>
      </c>
      <c r="J282" s="309">
        <f t="shared" si="110"/>
        <v>0</v>
      </c>
      <c r="K282" s="249">
        <f t="shared" si="111"/>
        <v>0</v>
      </c>
      <c r="L282" s="249">
        <f t="shared" si="112"/>
        <v>0</v>
      </c>
      <c r="M282" s="249">
        <f t="shared" si="113"/>
        <v>0</v>
      </c>
      <c r="N282" s="304">
        <f t="shared" si="114"/>
        <v>0</v>
      </c>
      <c r="O282" s="302">
        <f t="shared" si="115"/>
        <v>0</v>
      </c>
      <c r="P282" s="302">
        <f t="shared" si="116"/>
        <v>0</v>
      </c>
      <c r="Q282" s="302">
        <f t="shared" si="117"/>
        <v>0</v>
      </c>
      <c r="R282" s="302" t="e">
        <f t="shared" si="118"/>
        <v>#DIV/0!</v>
      </c>
      <c r="S282" s="249">
        <f t="shared" si="96"/>
        <v>0</v>
      </c>
      <c r="T282" s="249">
        <f t="shared" si="97"/>
        <v>0</v>
      </c>
      <c r="U282" s="249">
        <f t="shared" si="98"/>
        <v>0</v>
      </c>
      <c r="V282" s="249">
        <f t="shared" si="99"/>
        <v>0</v>
      </c>
      <c r="W282" s="285" t="str">
        <f t="shared" si="103"/>
        <v>N</v>
      </c>
      <c r="X282" s="286">
        <f t="shared" si="104"/>
        <v>0</v>
      </c>
      <c r="Y282" s="287" t="str">
        <f t="shared" si="105"/>
        <v>E</v>
      </c>
      <c r="Z282" s="288">
        <f t="shared" si="119"/>
        <v>0</v>
      </c>
      <c r="AA282" s="248">
        <f t="shared" si="100"/>
        <v>0</v>
      </c>
      <c r="AB282" s="248">
        <f t="shared" si="101"/>
        <v>0</v>
      </c>
      <c r="AC282" s="248">
        <f t="shared" si="106"/>
        <v>0</v>
      </c>
    </row>
    <row r="283" spans="1:29" ht="15.75" customHeight="1">
      <c r="A283" s="297"/>
      <c r="B283" s="247">
        <v>274</v>
      </c>
      <c r="C283" s="305"/>
      <c r="D283" s="306"/>
      <c r="E283" s="306"/>
      <c r="F283" s="303">
        <f t="shared" si="107"/>
        <v>0</v>
      </c>
      <c r="G283" s="249">
        <f t="shared" si="108"/>
        <v>0</v>
      </c>
      <c r="H283" s="300">
        <f t="shared" si="102"/>
        <v>0</v>
      </c>
      <c r="I283" s="309">
        <f t="shared" si="109"/>
        <v>0</v>
      </c>
      <c r="J283" s="309">
        <f t="shared" si="110"/>
        <v>0</v>
      </c>
      <c r="K283" s="249">
        <f t="shared" si="111"/>
        <v>0</v>
      </c>
      <c r="L283" s="249">
        <f t="shared" si="112"/>
        <v>0</v>
      </c>
      <c r="M283" s="249">
        <f t="shared" si="113"/>
        <v>0</v>
      </c>
      <c r="N283" s="304">
        <f t="shared" si="114"/>
        <v>0</v>
      </c>
      <c r="O283" s="302">
        <f t="shared" si="115"/>
        <v>0</v>
      </c>
      <c r="P283" s="302">
        <f t="shared" si="116"/>
        <v>0</v>
      </c>
      <c r="Q283" s="302">
        <f t="shared" si="117"/>
        <v>0</v>
      </c>
      <c r="R283" s="302" t="e">
        <f t="shared" si="118"/>
        <v>#DIV/0!</v>
      </c>
      <c r="S283" s="249">
        <f t="shared" si="96"/>
        <v>0</v>
      </c>
      <c r="T283" s="249">
        <f t="shared" si="97"/>
        <v>0</v>
      </c>
      <c r="U283" s="249">
        <f t="shared" si="98"/>
        <v>0</v>
      </c>
      <c r="V283" s="249">
        <f t="shared" si="99"/>
        <v>0</v>
      </c>
      <c r="W283" s="285" t="str">
        <f t="shared" si="103"/>
        <v>N</v>
      </c>
      <c r="X283" s="286">
        <f t="shared" si="104"/>
        <v>0</v>
      </c>
      <c r="Y283" s="287" t="str">
        <f t="shared" si="105"/>
        <v>E</v>
      </c>
      <c r="Z283" s="288">
        <f t="shared" si="119"/>
        <v>0</v>
      </c>
      <c r="AA283" s="248">
        <f t="shared" si="100"/>
        <v>0</v>
      </c>
      <c r="AB283" s="248">
        <f t="shared" si="101"/>
        <v>0</v>
      </c>
      <c r="AC283" s="248">
        <f t="shared" si="106"/>
        <v>0</v>
      </c>
    </row>
    <row r="284" spans="1:29" ht="15.75" customHeight="1">
      <c r="A284" s="297"/>
      <c r="B284" s="247">
        <v>275</v>
      </c>
      <c r="C284" s="305"/>
      <c r="D284" s="306"/>
      <c r="E284" s="306"/>
      <c r="F284" s="303">
        <f t="shared" si="107"/>
        <v>0</v>
      </c>
      <c r="G284" s="249">
        <f t="shared" si="108"/>
        <v>0</v>
      </c>
      <c r="H284" s="300">
        <f t="shared" si="102"/>
        <v>0</v>
      </c>
      <c r="I284" s="309">
        <f t="shared" si="109"/>
        <v>0</v>
      </c>
      <c r="J284" s="309">
        <f t="shared" si="110"/>
        <v>0</v>
      </c>
      <c r="K284" s="249">
        <f t="shared" si="111"/>
        <v>0</v>
      </c>
      <c r="L284" s="249">
        <f t="shared" si="112"/>
        <v>0</v>
      </c>
      <c r="M284" s="249">
        <f t="shared" si="113"/>
        <v>0</v>
      </c>
      <c r="N284" s="304">
        <f t="shared" si="114"/>
        <v>0</v>
      </c>
      <c r="O284" s="302">
        <f t="shared" si="115"/>
        <v>0</v>
      </c>
      <c r="P284" s="302">
        <f t="shared" si="116"/>
        <v>0</v>
      </c>
      <c r="Q284" s="302">
        <f t="shared" si="117"/>
        <v>0</v>
      </c>
      <c r="R284" s="302" t="e">
        <f t="shared" si="118"/>
        <v>#DIV/0!</v>
      </c>
      <c r="S284" s="249">
        <f t="shared" si="96"/>
        <v>0</v>
      </c>
      <c r="T284" s="249">
        <f t="shared" si="97"/>
        <v>0</v>
      </c>
      <c r="U284" s="249">
        <f t="shared" si="98"/>
        <v>0</v>
      </c>
      <c r="V284" s="249">
        <f t="shared" si="99"/>
        <v>0</v>
      </c>
      <c r="W284" s="285" t="str">
        <f t="shared" si="103"/>
        <v>N</v>
      </c>
      <c r="X284" s="286">
        <f t="shared" si="104"/>
        <v>0</v>
      </c>
      <c r="Y284" s="287" t="str">
        <f t="shared" si="105"/>
        <v>E</v>
      </c>
      <c r="Z284" s="288">
        <f t="shared" si="119"/>
        <v>0</v>
      </c>
      <c r="AA284" s="248">
        <f t="shared" si="100"/>
        <v>0</v>
      </c>
      <c r="AB284" s="248">
        <f t="shared" si="101"/>
        <v>0</v>
      </c>
      <c r="AC284" s="248">
        <f t="shared" si="106"/>
        <v>0</v>
      </c>
    </row>
    <row r="285" spans="1:29" ht="15.75" customHeight="1">
      <c r="A285" s="297"/>
      <c r="B285" s="247">
        <v>276</v>
      </c>
      <c r="C285" s="305"/>
      <c r="D285" s="306"/>
      <c r="E285" s="306"/>
      <c r="F285" s="303">
        <f t="shared" si="107"/>
        <v>0</v>
      </c>
      <c r="G285" s="249">
        <f t="shared" si="108"/>
        <v>0</v>
      </c>
      <c r="H285" s="300">
        <f t="shared" si="102"/>
        <v>0</v>
      </c>
      <c r="I285" s="309">
        <f t="shared" si="109"/>
        <v>0</v>
      </c>
      <c r="J285" s="309">
        <f t="shared" si="110"/>
        <v>0</v>
      </c>
      <c r="K285" s="249">
        <f t="shared" si="111"/>
        <v>0</v>
      </c>
      <c r="L285" s="249">
        <f t="shared" si="112"/>
        <v>0</v>
      </c>
      <c r="M285" s="249">
        <f t="shared" si="113"/>
        <v>0</v>
      </c>
      <c r="N285" s="304">
        <f t="shared" si="114"/>
        <v>0</v>
      </c>
      <c r="O285" s="302">
        <f t="shared" si="115"/>
        <v>0</v>
      </c>
      <c r="P285" s="302">
        <f t="shared" si="116"/>
        <v>0</v>
      </c>
      <c r="Q285" s="302">
        <f t="shared" si="117"/>
        <v>0</v>
      </c>
      <c r="R285" s="302" t="e">
        <f t="shared" si="118"/>
        <v>#DIV/0!</v>
      </c>
      <c r="S285" s="249">
        <f t="shared" si="96"/>
        <v>0</v>
      </c>
      <c r="T285" s="249">
        <f t="shared" si="97"/>
        <v>0</v>
      </c>
      <c r="U285" s="249">
        <f t="shared" si="98"/>
        <v>0</v>
      </c>
      <c r="V285" s="249">
        <f t="shared" si="99"/>
        <v>0</v>
      </c>
      <c r="W285" s="285" t="str">
        <f t="shared" si="103"/>
        <v>N</v>
      </c>
      <c r="X285" s="286">
        <f t="shared" si="104"/>
        <v>0</v>
      </c>
      <c r="Y285" s="287" t="str">
        <f t="shared" si="105"/>
        <v>E</v>
      </c>
      <c r="Z285" s="288">
        <f t="shared" si="119"/>
        <v>0</v>
      </c>
      <c r="AA285" s="248">
        <f t="shared" si="100"/>
        <v>0</v>
      </c>
      <c r="AB285" s="248">
        <f t="shared" si="101"/>
        <v>0</v>
      </c>
      <c r="AC285" s="248">
        <f t="shared" si="106"/>
        <v>0</v>
      </c>
    </row>
    <row r="286" spans="1:29" ht="15.75" customHeight="1">
      <c r="A286" s="297"/>
      <c r="B286" s="247">
        <v>277</v>
      </c>
      <c r="C286" s="305"/>
      <c r="D286" s="306"/>
      <c r="E286" s="306"/>
      <c r="F286" s="303">
        <f t="shared" si="107"/>
        <v>0</v>
      </c>
      <c r="G286" s="249">
        <f t="shared" si="108"/>
        <v>0</v>
      </c>
      <c r="H286" s="300">
        <f t="shared" si="102"/>
        <v>0</v>
      </c>
      <c r="I286" s="309">
        <f t="shared" si="109"/>
        <v>0</v>
      </c>
      <c r="J286" s="309">
        <f t="shared" si="110"/>
        <v>0</v>
      </c>
      <c r="K286" s="249">
        <f t="shared" si="111"/>
        <v>0</v>
      </c>
      <c r="L286" s="249">
        <f t="shared" si="112"/>
        <v>0</v>
      </c>
      <c r="M286" s="249">
        <f t="shared" si="113"/>
        <v>0</v>
      </c>
      <c r="N286" s="304">
        <f t="shared" si="114"/>
        <v>0</v>
      </c>
      <c r="O286" s="302">
        <f t="shared" si="115"/>
        <v>0</v>
      </c>
      <c r="P286" s="302">
        <f t="shared" si="116"/>
        <v>0</v>
      </c>
      <c r="Q286" s="302">
        <f t="shared" si="117"/>
        <v>0</v>
      </c>
      <c r="R286" s="302" t="e">
        <f t="shared" si="118"/>
        <v>#DIV/0!</v>
      </c>
      <c r="S286" s="249">
        <f t="shared" si="96"/>
        <v>0</v>
      </c>
      <c r="T286" s="249">
        <f t="shared" si="97"/>
        <v>0</v>
      </c>
      <c r="U286" s="249">
        <f t="shared" si="98"/>
        <v>0</v>
      </c>
      <c r="V286" s="249">
        <f t="shared" si="99"/>
        <v>0</v>
      </c>
      <c r="W286" s="285" t="str">
        <f t="shared" si="103"/>
        <v>N</v>
      </c>
      <c r="X286" s="286">
        <f t="shared" si="104"/>
        <v>0</v>
      </c>
      <c r="Y286" s="287" t="str">
        <f t="shared" si="105"/>
        <v>E</v>
      </c>
      <c r="Z286" s="288">
        <f t="shared" si="119"/>
        <v>0</v>
      </c>
      <c r="AA286" s="248">
        <f t="shared" si="100"/>
        <v>0</v>
      </c>
      <c r="AB286" s="248">
        <f t="shared" si="101"/>
        <v>0</v>
      </c>
      <c r="AC286" s="248">
        <f t="shared" si="106"/>
        <v>0</v>
      </c>
    </row>
    <row r="287" spans="1:29" ht="15.75" customHeight="1">
      <c r="A287" s="297"/>
      <c r="B287" s="247">
        <v>278</v>
      </c>
      <c r="C287" s="305"/>
      <c r="D287" s="306"/>
      <c r="E287" s="306"/>
      <c r="F287" s="303">
        <f t="shared" si="107"/>
        <v>0</v>
      </c>
      <c r="G287" s="249">
        <f t="shared" si="108"/>
        <v>0</v>
      </c>
      <c r="H287" s="300">
        <f t="shared" si="102"/>
        <v>0</v>
      </c>
      <c r="I287" s="309">
        <f t="shared" si="109"/>
        <v>0</v>
      </c>
      <c r="J287" s="309">
        <f t="shared" si="110"/>
        <v>0</v>
      </c>
      <c r="K287" s="249">
        <f t="shared" si="111"/>
        <v>0</v>
      </c>
      <c r="L287" s="249">
        <f t="shared" si="112"/>
        <v>0</v>
      </c>
      <c r="M287" s="249">
        <f t="shared" si="113"/>
        <v>0</v>
      </c>
      <c r="N287" s="304">
        <f t="shared" si="114"/>
        <v>0</v>
      </c>
      <c r="O287" s="302">
        <f t="shared" si="115"/>
        <v>0</v>
      </c>
      <c r="P287" s="302">
        <f t="shared" si="116"/>
        <v>0</v>
      </c>
      <c r="Q287" s="302">
        <f t="shared" si="117"/>
        <v>0</v>
      </c>
      <c r="R287" s="302" t="e">
        <f t="shared" si="118"/>
        <v>#DIV/0!</v>
      </c>
      <c r="S287" s="249">
        <f t="shared" si="96"/>
        <v>0</v>
      </c>
      <c r="T287" s="249">
        <f t="shared" si="97"/>
        <v>0</v>
      </c>
      <c r="U287" s="249">
        <f t="shared" si="98"/>
        <v>0</v>
      </c>
      <c r="V287" s="249">
        <f t="shared" si="99"/>
        <v>0</v>
      </c>
      <c r="W287" s="285" t="str">
        <f t="shared" si="103"/>
        <v>N</v>
      </c>
      <c r="X287" s="286">
        <f t="shared" si="104"/>
        <v>0</v>
      </c>
      <c r="Y287" s="287" t="str">
        <f t="shared" si="105"/>
        <v>E</v>
      </c>
      <c r="Z287" s="288">
        <f t="shared" si="119"/>
        <v>0</v>
      </c>
      <c r="AA287" s="248">
        <f t="shared" si="100"/>
        <v>0</v>
      </c>
      <c r="AB287" s="248">
        <f t="shared" si="101"/>
        <v>0</v>
      </c>
      <c r="AC287" s="248">
        <f t="shared" si="106"/>
        <v>0</v>
      </c>
    </row>
    <row r="288" spans="1:29" ht="15.75" customHeight="1">
      <c r="A288" s="297"/>
      <c r="B288" s="247">
        <v>279</v>
      </c>
      <c r="C288" s="305"/>
      <c r="D288" s="306"/>
      <c r="E288" s="306"/>
      <c r="F288" s="303">
        <f t="shared" si="107"/>
        <v>0</v>
      </c>
      <c r="G288" s="249">
        <f t="shared" si="108"/>
        <v>0</v>
      </c>
      <c r="H288" s="300">
        <f t="shared" si="102"/>
        <v>0</v>
      </c>
      <c r="I288" s="309">
        <f t="shared" si="109"/>
        <v>0</v>
      </c>
      <c r="J288" s="309">
        <f t="shared" si="110"/>
        <v>0</v>
      </c>
      <c r="K288" s="249">
        <f t="shared" si="111"/>
        <v>0</v>
      </c>
      <c r="L288" s="249">
        <f t="shared" si="112"/>
        <v>0</v>
      </c>
      <c r="M288" s="249">
        <f t="shared" si="113"/>
        <v>0</v>
      </c>
      <c r="N288" s="304">
        <f t="shared" si="114"/>
        <v>0</v>
      </c>
      <c r="O288" s="302">
        <f t="shared" si="115"/>
        <v>0</v>
      </c>
      <c r="P288" s="302">
        <f t="shared" si="116"/>
        <v>0</v>
      </c>
      <c r="Q288" s="302">
        <f t="shared" si="117"/>
        <v>0</v>
      </c>
      <c r="R288" s="302" t="e">
        <f t="shared" si="118"/>
        <v>#DIV/0!</v>
      </c>
      <c r="S288" s="249">
        <f t="shared" si="96"/>
        <v>0</v>
      </c>
      <c r="T288" s="249">
        <f t="shared" si="97"/>
        <v>0</v>
      </c>
      <c r="U288" s="249">
        <f t="shared" si="98"/>
        <v>0</v>
      </c>
      <c r="V288" s="249">
        <f t="shared" si="99"/>
        <v>0</v>
      </c>
      <c r="W288" s="285" t="str">
        <f t="shared" si="103"/>
        <v>N</v>
      </c>
      <c r="X288" s="286">
        <f t="shared" si="104"/>
        <v>0</v>
      </c>
      <c r="Y288" s="287" t="str">
        <f t="shared" si="105"/>
        <v>E</v>
      </c>
      <c r="Z288" s="288">
        <f t="shared" si="119"/>
        <v>0</v>
      </c>
      <c r="AA288" s="248">
        <f t="shared" si="100"/>
        <v>0</v>
      </c>
      <c r="AB288" s="248">
        <f t="shared" si="101"/>
        <v>0</v>
      </c>
      <c r="AC288" s="248">
        <f t="shared" si="106"/>
        <v>0</v>
      </c>
    </row>
    <row r="289" spans="1:29" ht="15.75" customHeight="1">
      <c r="A289" s="297"/>
      <c r="B289" s="247">
        <v>280</v>
      </c>
      <c r="C289" s="305"/>
      <c r="D289" s="306"/>
      <c r="E289" s="306"/>
      <c r="F289" s="303">
        <f t="shared" si="107"/>
        <v>0</v>
      </c>
      <c r="G289" s="249">
        <f t="shared" si="108"/>
        <v>0</v>
      </c>
      <c r="H289" s="300">
        <f t="shared" si="102"/>
        <v>0</v>
      </c>
      <c r="I289" s="309">
        <f t="shared" si="109"/>
        <v>0</v>
      </c>
      <c r="J289" s="309">
        <f t="shared" si="110"/>
        <v>0</v>
      </c>
      <c r="K289" s="249">
        <f t="shared" si="111"/>
        <v>0</v>
      </c>
      <c r="L289" s="249">
        <f t="shared" si="112"/>
        <v>0</v>
      </c>
      <c r="M289" s="249">
        <f t="shared" si="113"/>
        <v>0</v>
      </c>
      <c r="N289" s="304">
        <f t="shared" si="114"/>
        <v>0</v>
      </c>
      <c r="O289" s="302">
        <f t="shared" si="115"/>
        <v>0</v>
      </c>
      <c r="P289" s="302">
        <f t="shared" si="116"/>
        <v>0</v>
      </c>
      <c r="Q289" s="302">
        <f t="shared" si="117"/>
        <v>0</v>
      </c>
      <c r="R289" s="302" t="e">
        <f t="shared" si="118"/>
        <v>#DIV/0!</v>
      </c>
      <c r="S289" s="249">
        <f t="shared" si="96"/>
        <v>0</v>
      </c>
      <c r="T289" s="249">
        <f t="shared" si="97"/>
        <v>0</v>
      </c>
      <c r="U289" s="249">
        <f t="shared" si="98"/>
        <v>0</v>
      </c>
      <c r="V289" s="249">
        <f t="shared" si="99"/>
        <v>0</v>
      </c>
      <c r="W289" s="285" t="str">
        <f t="shared" si="103"/>
        <v>N</v>
      </c>
      <c r="X289" s="286">
        <f t="shared" si="104"/>
        <v>0</v>
      </c>
      <c r="Y289" s="287" t="str">
        <f t="shared" si="105"/>
        <v>E</v>
      </c>
      <c r="Z289" s="288">
        <f t="shared" si="119"/>
        <v>0</v>
      </c>
      <c r="AA289" s="248">
        <f t="shared" si="100"/>
        <v>0</v>
      </c>
      <c r="AB289" s="248">
        <f t="shared" si="101"/>
        <v>0</v>
      </c>
      <c r="AC289" s="248">
        <f t="shared" si="106"/>
        <v>0</v>
      </c>
    </row>
    <row r="290" spans="1:29" ht="15.75" customHeight="1">
      <c r="A290" s="297"/>
      <c r="B290" s="247">
        <v>281</v>
      </c>
      <c r="C290" s="305"/>
      <c r="D290" s="306"/>
      <c r="E290" s="306"/>
      <c r="F290" s="303">
        <f t="shared" si="107"/>
        <v>0</v>
      </c>
      <c r="G290" s="249">
        <f t="shared" si="108"/>
        <v>0</v>
      </c>
      <c r="H290" s="300">
        <f t="shared" si="102"/>
        <v>0</v>
      </c>
      <c r="I290" s="309">
        <f t="shared" si="109"/>
        <v>0</v>
      </c>
      <c r="J290" s="309">
        <f t="shared" si="110"/>
        <v>0</v>
      </c>
      <c r="K290" s="249">
        <f t="shared" si="111"/>
        <v>0</v>
      </c>
      <c r="L290" s="249">
        <f t="shared" si="112"/>
        <v>0</v>
      </c>
      <c r="M290" s="249">
        <f t="shared" si="113"/>
        <v>0</v>
      </c>
      <c r="N290" s="304">
        <f t="shared" si="114"/>
        <v>0</v>
      </c>
      <c r="O290" s="302">
        <f t="shared" si="115"/>
        <v>0</v>
      </c>
      <c r="P290" s="302">
        <f t="shared" si="116"/>
        <v>0</v>
      </c>
      <c r="Q290" s="302">
        <f t="shared" si="117"/>
        <v>0</v>
      </c>
      <c r="R290" s="302" t="e">
        <f t="shared" si="118"/>
        <v>#DIV/0!</v>
      </c>
      <c r="S290" s="249">
        <f t="shared" si="96"/>
        <v>0</v>
      </c>
      <c r="T290" s="249">
        <f t="shared" si="97"/>
        <v>0</v>
      </c>
      <c r="U290" s="249">
        <f t="shared" si="98"/>
        <v>0</v>
      </c>
      <c r="V290" s="249">
        <f t="shared" si="99"/>
        <v>0</v>
      </c>
      <c r="W290" s="285" t="str">
        <f t="shared" si="103"/>
        <v>N</v>
      </c>
      <c r="X290" s="286">
        <f t="shared" si="104"/>
        <v>0</v>
      </c>
      <c r="Y290" s="287" t="str">
        <f t="shared" si="105"/>
        <v>E</v>
      </c>
      <c r="Z290" s="288">
        <f t="shared" si="119"/>
        <v>0</v>
      </c>
      <c r="AA290" s="248">
        <f t="shared" si="100"/>
        <v>0</v>
      </c>
      <c r="AB290" s="248">
        <f t="shared" si="101"/>
        <v>0</v>
      </c>
      <c r="AC290" s="248">
        <f t="shared" si="106"/>
        <v>0</v>
      </c>
    </row>
    <row r="291" spans="1:29" ht="15.75" customHeight="1">
      <c r="A291" s="297"/>
      <c r="B291" s="247">
        <v>282</v>
      </c>
      <c r="C291" s="305"/>
      <c r="D291" s="306"/>
      <c r="E291" s="306"/>
      <c r="F291" s="303">
        <f t="shared" si="107"/>
        <v>0</v>
      </c>
      <c r="G291" s="249">
        <f t="shared" si="108"/>
        <v>0</v>
      </c>
      <c r="H291" s="300">
        <f t="shared" si="102"/>
        <v>0</v>
      </c>
      <c r="I291" s="309">
        <f t="shared" si="109"/>
        <v>0</v>
      </c>
      <c r="J291" s="309">
        <f t="shared" si="110"/>
        <v>0</v>
      </c>
      <c r="K291" s="249">
        <f t="shared" si="111"/>
        <v>0</v>
      </c>
      <c r="L291" s="249">
        <f t="shared" si="112"/>
        <v>0</v>
      </c>
      <c r="M291" s="249">
        <f t="shared" si="113"/>
        <v>0</v>
      </c>
      <c r="N291" s="304">
        <f t="shared" si="114"/>
        <v>0</v>
      </c>
      <c r="O291" s="302">
        <f t="shared" si="115"/>
        <v>0</v>
      </c>
      <c r="P291" s="302">
        <f t="shared" si="116"/>
        <v>0</v>
      </c>
      <c r="Q291" s="302">
        <f t="shared" si="117"/>
        <v>0</v>
      </c>
      <c r="R291" s="302" t="e">
        <f t="shared" si="118"/>
        <v>#DIV/0!</v>
      </c>
      <c r="S291" s="249">
        <f t="shared" si="96"/>
        <v>0</v>
      </c>
      <c r="T291" s="249">
        <f t="shared" si="97"/>
        <v>0</v>
      </c>
      <c r="U291" s="249">
        <f t="shared" si="98"/>
        <v>0</v>
      </c>
      <c r="V291" s="249">
        <f t="shared" si="99"/>
        <v>0</v>
      </c>
      <c r="W291" s="285" t="str">
        <f t="shared" si="103"/>
        <v>N</v>
      </c>
      <c r="X291" s="286">
        <f t="shared" si="104"/>
        <v>0</v>
      </c>
      <c r="Y291" s="287" t="str">
        <f t="shared" si="105"/>
        <v>E</v>
      </c>
      <c r="Z291" s="288">
        <f t="shared" si="119"/>
        <v>0</v>
      </c>
      <c r="AA291" s="248">
        <f t="shared" si="100"/>
        <v>0</v>
      </c>
      <c r="AB291" s="248">
        <f t="shared" si="101"/>
        <v>0</v>
      </c>
      <c r="AC291" s="248">
        <f t="shared" si="106"/>
        <v>0</v>
      </c>
    </row>
    <row r="292" spans="1:29" ht="15.75" customHeight="1">
      <c r="A292" s="297"/>
      <c r="B292" s="247">
        <v>283</v>
      </c>
      <c r="C292" s="305"/>
      <c r="D292" s="306"/>
      <c r="E292" s="306"/>
      <c r="F292" s="303">
        <f t="shared" si="107"/>
        <v>0</v>
      </c>
      <c r="G292" s="249">
        <f t="shared" si="108"/>
        <v>0</v>
      </c>
      <c r="H292" s="300">
        <f t="shared" si="102"/>
        <v>0</v>
      </c>
      <c r="I292" s="309">
        <f t="shared" si="109"/>
        <v>0</v>
      </c>
      <c r="J292" s="309">
        <f t="shared" si="110"/>
        <v>0</v>
      </c>
      <c r="K292" s="249">
        <f t="shared" si="111"/>
        <v>0</v>
      </c>
      <c r="L292" s="249">
        <f t="shared" si="112"/>
        <v>0</v>
      </c>
      <c r="M292" s="249">
        <f t="shared" si="113"/>
        <v>0</v>
      </c>
      <c r="N292" s="304">
        <f t="shared" si="114"/>
        <v>0</v>
      </c>
      <c r="O292" s="302">
        <f t="shared" si="115"/>
        <v>0</v>
      </c>
      <c r="P292" s="302">
        <f t="shared" si="116"/>
        <v>0</v>
      </c>
      <c r="Q292" s="302">
        <f t="shared" si="117"/>
        <v>0</v>
      </c>
      <c r="R292" s="302" t="e">
        <f t="shared" si="118"/>
        <v>#DIV/0!</v>
      </c>
      <c r="S292" s="249">
        <f t="shared" si="96"/>
        <v>0</v>
      </c>
      <c r="T292" s="249">
        <f t="shared" si="97"/>
        <v>0</v>
      </c>
      <c r="U292" s="249">
        <f t="shared" si="98"/>
        <v>0</v>
      </c>
      <c r="V292" s="249">
        <f t="shared" si="99"/>
        <v>0</v>
      </c>
      <c r="W292" s="285" t="str">
        <f t="shared" si="103"/>
        <v>N</v>
      </c>
      <c r="X292" s="286">
        <f t="shared" si="104"/>
        <v>0</v>
      </c>
      <c r="Y292" s="287" t="str">
        <f t="shared" si="105"/>
        <v>E</v>
      </c>
      <c r="Z292" s="288">
        <f t="shared" si="119"/>
        <v>0</v>
      </c>
      <c r="AA292" s="248">
        <f t="shared" si="100"/>
        <v>0</v>
      </c>
      <c r="AB292" s="248">
        <f t="shared" si="101"/>
        <v>0</v>
      </c>
      <c r="AC292" s="248">
        <f t="shared" si="106"/>
        <v>0</v>
      </c>
    </row>
    <row r="293" spans="1:29" ht="15.75" customHeight="1">
      <c r="A293" s="297"/>
      <c r="B293" s="247">
        <v>284</v>
      </c>
      <c r="C293" s="305"/>
      <c r="D293" s="306"/>
      <c r="E293" s="306"/>
      <c r="F293" s="303">
        <f t="shared" si="107"/>
        <v>0</v>
      </c>
      <c r="G293" s="249">
        <f t="shared" si="108"/>
        <v>0</v>
      </c>
      <c r="H293" s="300">
        <f t="shared" si="102"/>
        <v>0</v>
      </c>
      <c r="I293" s="309">
        <f t="shared" si="109"/>
        <v>0</v>
      </c>
      <c r="J293" s="309">
        <f t="shared" si="110"/>
        <v>0</v>
      </c>
      <c r="K293" s="249">
        <f t="shared" si="111"/>
        <v>0</v>
      </c>
      <c r="L293" s="249">
        <f t="shared" si="112"/>
        <v>0</v>
      </c>
      <c r="M293" s="249">
        <f t="shared" si="113"/>
        <v>0</v>
      </c>
      <c r="N293" s="304">
        <f t="shared" si="114"/>
        <v>0</v>
      </c>
      <c r="O293" s="302">
        <f t="shared" si="115"/>
        <v>0</v>
      </c>
      <c r="P293" s="302">
        <f t="shared" si="116"/>
        <v>0</v>
      </c>
      <c r="Q293" s="302">
        <f t="shared" si="117"/>
        <v>0</v>
      </c>
      <c r="R293" s="302" t="e">
        <f t="shared" si="118"/>
        <v>#DIV/0!</v>
      </c>
      <c r="S293" s="249">
        <f t="shared" si="96"/>
        <v>0</v>
      </c>
      <c r="T293" s="249">
        <f t="shared" si="97"/>
        <v>0</v>
      </c>
      <c r="U293" s="249">
        <f t="shared" si="98"/>
        <v>0</v>
      </c>
      <c r="V293" s="249">
        <f t="shared" si="99"/>
        <v>0</v>
      </c>
      <c r="W293" s="285" t="str">
        <f t="shared" si="103"/>
        <v>N</v>
      </c>
      <c r="X293" s="286">
        <f t="shared" si="104"/>
        <v>0</v>
      </c>
      <c r="Y293" s="287" t="str">
        <f t="shared" si="105"/>
        <v>E</v>
      </c>
      <c r="Z293" s="288">
        <f t="shared" si="119"/>
        <v>0</v>
      </c>
      <c r="AA293" s="248">
        <f t="shared" si="100"/>
        <v>0</v>
      </c>
      <c r="AB293" s="248">
        <f t="shared" si="101"/>
        <v>0</v>
      </c>
      <c r="AC293" s="248">
        <f t="shared" si="106"/>
        <v>0</v>
      </c>
    </row>
    <row r="294" spans="1:29" ht="15.75" customHeight="1">
      <c r="A294" s="297"/>
      <c r="B294" s="247">
        <v>285</v>
      </c>
      <c r="C294" s="305"/>
      <c r="D294" s="306"/>
      <c r="E294" s="306"/>
      <c r="F294" s="303">
        <f t="shared" si="107"/>
        <v>0</v>
      </c>
      <c r="G294" s="249">
        <f t="shared" si="108"/>
        <v>0</v>
      </c>
      <c r="H294" s="300">
        <f t="shared" si="102"/>
        <v>0</v>
      </c>
      <c r="I294" s="309">
        <f t="shared" si="109"/>
        <v>0</v>
      </c>
      <c r="J294" s="309">
        <f t="shared" si="110"/>
        <v>0</v>
      </c>
      <c r="K294" s="249">
        <f t="shared" si="111"/>
        <v>0</v>
      </c>
      <c r="L294" s="249">
        <f t="shared" si="112"/>
        <v>0</v>
      </c>
      <c r="M294" s="249">
        <f t="shared" si="113"/>
        <v>0</v>
      </c>
      <c r="N294" s="304">
        <f t="shared" si="114"/>
        <v>0</v>
      </c>
      <c r="O294" s="302">
        <f t="shared" si="115"/>
        <v>0</v>
      </c>
      <c r="P294" s="302">
        <f t="shared" si="116"/>
        <v>0</v>
      </c>
      <c r="Q294" s="302">
        <f t="shared" si="117"/>
        <v>0</v>
      </c>
      <c r="R294" s="302" t="e">
        <f t="shared" si="118"/>
        <v>#DIV/0!</v>
      </c>
      <c r="S294" s="249">
        <f t="shared" si="96"/>
        <v>0</v>
      </c>
      <c r="T294" s="249">
        <f t="shared" si="97"/>
        <v>0</v>
      </c>
      <c r="U294" s="249">
        <f t="shared" si="98"/>
        <v>0</v>
      </c>
      <c r="V294" s="249">
        <f t="shared" si="99"/>
        <v>0</v>
      </c>
      <c r="W294" s="285" t="str">
        <f t="shared" si="103"/>
        <v>N</v>
      </c>
      <c r="X294" s="286">
        <f t="shared" si="104"/>
        <v>0</v>
      </c>
      <c r="Y294" s="287" t="str">
        <f t="shared" si="105"/>
        <v>E</v>
      </c>
      <c r="Z294" s="288">
        <f t="shared" si="119"/>
        <v>0</v>
      </c>
      <c r="AA294" s="248">
        <f t="shared" si="100"/>
        <v>0</v>
      </c>
      <c r="AB294" s="248">
        <f t="shared" si="101"/>
        <v>0</v>
      </c>
      <c r="AC294" s="248">
        <f t="shared" si="106"/>
        <v>0</v>
      </c>
    </row>
    <row r="295" spans="1:29" ht="15.75" customHeight="1">
      <c r="A295" s="297"/>
      <c r="B295" s="247">
        <v>286</v>
      </c>
      <c r="C295" s="305"/>
      <c r="D295" s="306"/>
      <c r="E295" s="306"/>
      <c r="F295" s="303">
        <f t="shared" si="107"/>
        <v>0</v>
      </c>
      <c r="G295" s="249">
        <f t="shared" si="108"/>
        <v>0</v>
      </c>
      <c r="H295" s="300">
        <f t="shared" si="102"/>
        <v>0</v>
      </c>
      <c r="I295" s="309">
        <f t="shared" si="109"/>
        <v>0</v>
      </c>
      <c r="J295" s="309">
        <f t="shared" si="110"/>
        <v>0</v>
      </c>
      <c r="K295" s="249">
        <f t="shared" si="111"/>
        <v>0</v>
      </c>
      <c r="L295" s="249">
        <f t="shared" si="112"/>
        <v>0</v>
      </c>
      <c r="M295" s="249">
        <f t="shared" si="113"/>
        <v>0</v>
      </c>
      <c r="N295" s="304">
        <f t="shared" si="114"/>
        <v>0</v>
      </c>
      <c r="O295" s="302">
        <f t="shared" si="115"/>
        <v>0</v>
      </c>
      <c r="P295" s="302">
        <f t="shared" si="116"/>
        <v>0</v>
      </c>
      <c r="Q295" s="302">
        <f t="shared" si="117"/>
        <v>0</v>
      </c>
      <c r="R295" s="302" t="e">
        <f t="shared" si="118"/>
        <v>#DIV/0!</v>
      </c>
      <c r="S295" s="249">
        <f t="shared" si="96"/>
        <v>0</v>
      </c>
      <c r="T295" s="249">
        <f t="shared" si="97"/>
        <v>0</v>
      </c>
      <c r="U295" s="249">
        <f t="shared" si="98"/>
        <v>0</v>
      </c>
      <c r="V295" s="249">
        <f t="shared" si="99"/>
        <v>0</v>
      </c>
      <c r="W295" s="285" t="str">
        <f t="shared" si="103"/>
        <v>N</v>
      </c>
      <c r="X295" s="286">
        <f t="shared" si="104"/>
        <v>0</v>
      </c>
      <c r="Y295" s="287" t="str">
        <f t="shared" si="105"/>
        <v>E</v>
      </c>
      <c r="Z295" s="288">
        <f t="shared" si="119"/>
        <v>0</v>
      </c>
      <c r="AA295" s="248">
        <f t="shared" si="100"/>
        <v>0</v>
      </c>
      <c r="AB295" s="248">
        <f t="shared" si="101"/>
        <v>0</v>
      </c>
      <c r="AC295" s="248">
        <f t="shared" si="106"/>
        <v>0</v>
      </c>
    </row>
    <row r="296" spans="1:29" ht="15.75" customHeight="1">
      <c r="A296" s="297"/>
      <c r="B296" s="247">
        <v>287</v>
      </c>
      <c r="C296" s="305"/>
      <c r="D296" s="306"/>
      <c r="E296" s="306"/>
      <c r="F296" s="303">
        <f t="shared" si="107"/>
        <v>0</v>
      </c>
      <c r="G296" s="249">
        <f t="shared" si="108"/>
        <v>0</v>
      </c>
      <c r="H296" s="300">
        <f t="shared" si="102"/>
        <v>0</v>
      </c>
      <c r="I296" s="309">
        <f t="shared" si="109"/>
        <v>0</v>
      </c>
      <c r="J296" s="309">
        <f t="shared" si="110"/>
        <v>0</v>
      </c>
      <c r="K296" s="249">
        <f t="shared" si="111"/>
        <v>0</v>
      </c>
      <c r="L296" s="249">
        <f t="shared" si="112"/>
        <v>0</v>
      </c>
      <c r="M296" s="249">
        <f t="shared" si="113"/>
        <v>0</v>
      </c>
      <c r="N296" s="304">
        <f t="shared" si="114"/>
        <v>0</v>
      </c>
      <c r="O296" s="302">
        <f t="shared" si="115"/>
        <v>0</v>
      </c>
      <c r="P296" s="302">
        <f t="shared" si="116"/>
        <v>0</v>
      </c>
      <c r="Q296" s="302">
        <f t="shared" si="117"/>
        <v>0</v>
      </c>
      <c r="R296" s="302" t="e">
        <f t="shared" si="118"/>
        <v>#DIV/0!</v>
      </c>
      <c r="S296" s="249">
        <f t="shared" si="96"/>
        <v>0</v>
      </c>
      <c r="T296" s="249">
        <f t="shared" si="97"/>
        <v>0</v>
      </c>
      <c r="U296" s="249">
        <f t="shared" si="98"/>
        <v>0</v>
      </c>
      <c r="V296" s="249">
        <f t="shared" si="99"/>
        <v>0</v>
      </c>
      <c r="W296" s="285" t="str">
        <f t="shared" si="103"/>
        <v>N</v>
      </c>
      <c r="X296" s="286">
        <f t="shared" si="104"/>
        <v>0</v>
      </c>
      <c r="Y296" s="287" t="str">
        <f t="shared" si="105"/>
        <v>E</v>
      </c>
      <c r="Z296" s="288">
        <f t="shared" si="119"/>
        <v>0</v>
      </c>
      <c r="AA296" s="248">
        <f t="shared" si="100"/>
        <v>0</v>
      </c>
      <c r="AB296" s="248">
        <f t="shared" si="101"/>
        <v>0</v>
      </c>
      <c r="AC296" s="248">
        <f t="shared" si="106"/>
        <v>0</v>
      </c>
    </row>
    <row r="297" spans="1:29" ht="15.75" customHeight="1">
      <c r="A297" s="297"/>
      <c r="B297" s="247">
        <v>288</v>
      </c>
      <c r="C297" s="305"/>
      <c r="D297" s="306"/>
      <c r="E297" s="306"/>
      <c r="F297" s="303">
        <f t="shared" si="107"/>
        <v>0</v>
      </c>
      <c r="G297" s="249">
        <f t="shared" si="108"/>
        <v>0</v>
      </c>
      <c r="H297" s="300">
        <f t="shared" si="102"/>
        <v>0</v>
      </c>
      <c r="I297" s="309">
        <f t="shared" si="109"/>
        <v>0</v>
      </c>
      <c r="J297" s="309">
        <f t="shared" si="110"/>
        <v>0</v>
      </c>
      <c r="K297" s="249">
        <f t="shared" si="111"/>
        <v>0</v>
      </c>
      <c r="L297" s="249">
        <f t="shared" si="112"/>
        <v>0</v>
      </c>
      <c r="M297" s="249">
        <f t="shared" si="113"/>
        <v>0</v>
      </c>
      <c r="N297" s="304">
        <f t="shared" si="114"/>
        <v>0</v>
      </c>
      <c r="O297" s="302">
        <f t="shared" si="115"/>
        <v>0</v>
      </c>
      <c r="P297" s="302">
        <f t="shared" si="116"/>
        <v>0</v>
      </c>
      <c r="Q297" s="302">
        <f t="shared" si="117"/>
        <v>0</v>
      </c>
      <c r="R297" s="302" t="e">
        <f t="shared" si="118"/>
        <v>#DIV/0!</v>
      </c>
      <c r="S297" s="249">
        <f t="shared" si="96"/>
        <v>0</v>
      </c>
      <c r="T297" s="249">
        <f t="shared" si="97"/>
        <v>0</v>
      </c>
      <c r="U297" s="249">
        <f t="shared" si="98"/>
        <v>0</v>
      </c>
      <c r="V297" s="249">
        <f t="shared" si="99"/>
        <v>0</v>
      </c>
      <c r="W297" s="285" t="str">
        <f t="shared" si="103"/>
        <v>N</v>
      </c>
      <c r="X297" s="286">
        <f t="shared" si="104"/>
        <v>0</v>
      </c>
      <c r="Y297" s="287" t="str">
        <f t="shared" si="105"/>
        <v>E</v>
      </c>
      <c r="Z297" s="288">
        <f t="shared" si="119"/>
        <v>0</v>
      </c>
      <c r="AA297" s="248">
        <f t="shared" si="100"/>
        <v>0</v>
      </c>
      <c r="AB297" s="248">
        <f t="shared" si="101"/>
        <v>0</v>
      </c>
      <c r="AC297" s="248">
        <f t="shared" si="106"/>
        <v>0</v>
      </c>
    </row>
    <row r="298" spans="1:29" ht="15.75" customHeight="1">
      <c r="A298" s="297"/>
      <c r="B298" s="247">
        <v>289</v>
      </c>
      <c r="C298" s="305"/>
      <c r="D298" s="306"/>
      <c r="E298" s="306"/>
      <c r="F298" s="303">
        <f t="shared" ref="F298:F309" si="120">C298-C297</f>
        <v>0</v>
      </c>
      <c r="G298" s="249">
        <f t="shared" ref="G298:G309" si="121">ROUND(IF(F298&lt;=0,0,(F298/2)*(COS(D298*PI()/180)+COS(D297*PI()/180))*O298+G297),2)</f>
        <v>0</v>
      </c>
      <c r="H298" s="300">
        <f t="shared" ref="H298:H309" si="122">ROUND(+IF(I298=0,0,COS((R298-$K$3)*PI()/180)*Q298),2)</f>
        <v>0</v>
      </c>
      <c r="I298" s="300">
        <f t="shared" ref="I298:I309" si="123">ROUND(IF(G298&lt;=0,0,(F298/2)*((SIN(D298*PI()/180)*COS(E298*PI()/180))+(SIN(D297*PI()/180)*COS(E297*PI()/180)))*O298+I297),2)</f>
        <v>0</v>
      </c>
      <c r="J298" s="300">
        <f t="shared" ref="J298:J309" si="124">ROUND(+IF(G298&lt;=0,0,((F298/2)*((SIN(D298*PI()/180)*SIN(E298*PI()/180))+(SIN(D297*PI()/180)*SIN(E297*PI()/180))*O298)+J297)),2)</f>
        <v>0</v>
      </c>
      <c r="K298" s="249">
        <f t="shared" ref="K298:K309" si="125">+IF(C298&lt;=0,0,(N298/F298)*100)</f>
        <v>0</v>
      </c>
      <c r="L298" s="249">
        <f t="shared" ref="L298:L309" si="126">IF(D298=0,0,((D298-D297)/F298)*100)</f>
        <v>0</v>
      </c>
      <c r="M298" s="249">
        <f t="shared" ref="M298:M309" si="127">IF(E298=0,0,((E298-E297)/F298)*100)</f>
        <v>0</v>
      </c>
      <c r="N298" s="304">
        <f t="shared" ref="N298:N309" si="128">ACOS(COS((D298-D297)*PI()/180)-(SIN(D298*PI()/180))*(SIN(D297*PI()/180))*(1-COS((E298-E297)*PI()/180)))*(180/PI())</f>
        <v>0</v>
      </c>
      <c r="O298" s="302">
        <f t="shared" ref="O298:O309" si="129">+IF(F298&lt;=0,0,IF(N298&lt;10^-9,1,P298))</f>
        <v>0</v>
      </c>
      <c r="P298" s="302">
        <f t="shared" ref="P298:P309" si="130">IF(F298&lt;=0,0,(2/N298)*(180/PI())*TAN((N298/2)*(PI()/180)))</f>
        <v>0</v>
      </c>
      <c r="Q298" s="302">
        <f t="shared" ref="Q298:Q309" si="131">+SQRT(I298^2+J298^2)</f>
        <v>0</v>
      </c>
      <c r="R298" s="302" t="e">
        <f t="shared" ref="R298:R309" si="132">ATAN2(I298,J298)*180/PI()</f>
        <v>#DIV/0!</v>
      </c>
      <c r="S298" s="249">
        <f t="shared" ref="S298:S309" si="133">IF(OR(C298=0,$H$1=0),0,(100/(((($H$1-G298)/((SIN(($H$2)*PI()/180))-(SIN((D298)*PI()/180)))*2)*3.1417)/360)))</f>
        <v>0</v>
      </c>
      <c r="T298" s="249">
        <f t="shared" ref="T298:T309" si="134">IF(OR(C298=0,$H$3=0),0,(100/(((($H$3-G298)/((SIN(($H$4)*PI()/180))-(SIN((D298)*PI()/180)))*2)*3.1417)/360)))</f>
        <v>0</v>
      </c>
      <c r="U298" s="249">
        <f t="shared" ref="U298:U309" si="135">IF(OR(C298=0,$H$5=0),0,(100/(((($H$5-G298)/((SIN(($H$7)*PI()/180))-(SIN((D298)*PI()/180)))*2)*3.1417)/360)))</f>
        <v>0</v>
      </c>
      <c r="V298" s="249">
        <f t="shared" ref="V298:V309" si="136">IF(OR(C298=0,$K$1=0),0,(100/(((($K$1-G298)/((SIN(($K$2)*PI()/180))-(SIN((D298)*PI()/180)))*2)*3.1417)/360)))</f>
        <v>0</v>
      </c>
      <c r="W298" s="285" t="str">
        <f t="shared" ref="W298:W309" si="137">IF(AND(E298&gt;=0,E298&lt;=90),"N",IF(AND(E298&gt;90,E298&lt;=180),"S",IF(AND(E298&gt;180,E298&lt;=270),"S",IF(AND(E298&gt;270,E298&lt;=359.99),"N",IF(E298&gt;360,"ERR",IF(E298=360,"N",IF(E298&lt;0,"ERR")))))))</f>
        <v>N</v>
      </c>
      <c r="X298" s="286">
        <f t="shared" ref="X298:X309" si="138">IF(AND(E298&gt;=0,E298&lt;=90),E298,IF(AND(E298&gt;90,E298&lt;=180),(180-E298),IF(AND(E298&gt;180,E298&lt;=270),(E298-180),IF(AND(E298&gt;270,E298&lt;=359.99),(360-E298),IF(E298&gt;360,"ERR",IF(E298=360,(E298-360),IF(E298&lt;0,"ERR")))))))</f>
        <v>0</v>
      </c>
      <c r="Y298" s="287" t="str">
        <f t="shared" ref="Y298:Y309" si="139">IF(AND(E298&gt;=0,E298&lt;=90),"E",IF(AND(E298&gt;90,E298&lt;=180),"E",IF(AND(E298&gt;180,E298&lt;=270),"W",IF(AND(E298&gt;270,E298&lt;=359.99),"W",IF(E298&gt;360,"ERR",IF(E298=360,"E",IF(E298&lt;0,"ERR")))))))</f>
        <v>E</v>
      </c>
      <c r="Z298" s="288">
        <f t="shared" ref="Z298:Z309" si="140">IF(C298=0,0,Z297)</f>
        <v>0</v>
      </c>
      <c r="AA298" s="248">
        <f t="shared" ref="AA298:AA309" si="141">IF(C298=0,0,IF(ATAN2(I298,J298)*180/PI()&lt;0,360+ATAN2(I298,J298)*180/PI(),ATAN2(I298,J298)*180/PI()))</f>
        <v>0</v>
      </c>
      <c r="AB298" s="248">
        <f t="shared" ref="AB298:AB309" si="142">IF(C298=0,0,AA298-$K$3)</f>
        <v>0</v>
      </c>
      <c r="AC298" s="248">
        <f t="shared" ref="AC298:AC309" si="143">SQRT((I298*I298)+(J298*J298))</f>
        <v>0</v>
      </c>
    </row>
    <row r="299" spans="1:29" ht="15.75" customHeight="1">
      <c r="A299" s="297"/>
      <c r="B299" s="247">
        <v>290</v>
      </c>
      <c r="C299" s="305"/>
      <c r="D299" s="306"/>
      <c r="E299" s="306"/>
      <c r="F299" s="303">
        <f t="shared" si="120"/>
        <v>0</v>
      </c>
      <c r="G299" s="249">
        <f t="shared" si="121"/>
        <v>0</v>
      </c>
      <c r="H299" s="300">
        <f t="shared" si="122"/>
        <v>0</v>
      </c>
      <c r="I299" s="300">
        <f t="shared" si="123"/>
        <v>0</v>
      </c>
      <c r="J299" s="300">
        <f t="shared" si="124"/>
        <v>0</v>
      </c>
      <c r="K299" s="249">
        <f t="shared" si="125"/>
        <v>0</v>
      </c>
      <c r="L299" s="249">
        <f t="shared" si="126"/>
        <v>0</v>
      </c>
      <c r="M299" s="249">
        <f t="shared" si="127"/>
        <v>0</v>
      </c>
      <c r="N299" s="304">
        <f t="shared" si="128"/>
        <v>0</v>
      </c>
      <c r="O299" s="302">
        <f t="shared" si="129"/>
        <v>0</v>
      </c>
      <c r="P299" s="302">
        <f t="shared" si="130"/>
        <v>0</v>
      </c>
      <c r="Q299" s="302">
        <f t="shared" si="131"/>
        <v>0</v>
      </c>
      <c r="R299" s="302" t="e">
        <f t="shared" si="132"/>
        <v>#DIV/0!</v>
      </c>
      <c r="S299" s="249">
        <f t="shared" si="133"/>
        <v>0</v>
      </c>
      <c r="T299" s="249">
        <f t="shared" si="134"/>
        <v>0</v>
      </c>
      <c r="U299" s="249">
        <f t="shared" si="135"/>
        <v>0</v>
      </c>
      <c r="V299" s="249">
        <f t="shared" si="136"/>
        <v>0</v>
      </c>
      <c r="W299" s="285" t="str">
        <f t="shared" si="137"/>
        <v>N</v>
      </c>
      <c r="X299" s="286">
        <f t="shared" si="138"/>
        <v>0</v>
      </c>
      <c r="Y299" s="287" t="str">
        <f t="shared" si="139"/>
        <v>E</v>
      </c>
      <c r="Z299" s="288">
        <f t="shared" si="140"/>
        <v>0</v>
      </c>
      <c r="AA299" s="248">
        <f t="shared" si="141"/>
        <v>0</v>
      </c>
      <c r="AB299" s="248">
        <f t="shared" si="142"/>
        <v>0</v>
      </c>
      <c r="AC299" s="248">
        <f t="shared" si="143"/>
        <v>0</v>
      </c>
    </row>
    <row r="300" spans="1:29" ht="15.75" customHeight="1">
      <c r="A300" s="297"/>
      <c r="B300" s="247">
        <v>291</v>
      </c>
      <c r="C300" s="305"/>
      <c r="D300" s="306"/>
      <c r="E300" s="306"/>
      <c r="F300" s="303">
        <f t="shared" si="120"/>
        <v>0</v>
      </c>
      <c r="G300" s="249">
        <f t="shared" si="121"/>
        <v>0</v>
      </c>
      <c r="H300" s="300">
        <f t="shared" si="122"/>
        <v>0</v>
      </c>
      <c r="I300" s="300">
        <f t="shared" si="123"/>
        <v>0</v>
      </c>
      <c r="J300" s="300">
        <f t="shared" si="124"/>
        <v>0</v>
      </c>
      <c r="K300" s="249">
        <f t="shared" si="125"/>
        <v>0</v>
      </c>
      <c r="L300" s="249">
        <f t="shared" si="126"/>
        <v>0</v>
      </c>
      <c r="M300" s="249">
        <f t="shared" si="127"/>
        <v>0</v>
      </c>
      <c r="N300" s="304">
        <f t="shared" si="128"/>
        <v>0</v>
      </c>
      <c r="O300" s="302">
        <f t="shared" si="129"/>
        <v>0</v>
      </c>
      <c r="P300" s="302">
        <f t="shared" si="130"/>
        <v>0</v>
      </c>
      <c r="Q300" s="302">
        <f t="shared" si="131"/>
        <v>0</v>
      </c>
      <c r="R300" s="302" t="e">
        <f t="shared" si="132"/>
        <v>#DIV/0!</v>
      </c>
      <c r="S300" s="249">
        <f t="shared" si="133"/>
        <v>0</v>
      </c>
      <c r="T300" s="249">
        <f t="shared" si="134"/>
        <v>0</v>
      </c>
      <c r="U300" s="249">
        <f t="shared" si="135"/>
        <v>0</v>
      </c>
      <c r="V300" s="249">
        <f t="shared" si="136"/>
        <v>0</v>
      </c>
      <c r="W300" s="285" t="str">
        <f t="shared" si="137"/>
        <v>N</v>
      </c>
      <c r="X300" s="286">
        <f t="shared" si="138"/>
        <v>0</v>
      </c>
      <c r="Y300" s="287" t="str">
        <f t="shared" si="139"/>
        <v>E</v>
      </c>
      <c r="Z300" s="288">
        <f t="shared" si="140"/>
        <v>0</v>
      </c>
      <c r="AA300" s="248">
        <f t="shared" si="141"/>
        <v>0</v>
      </c>
      <c r="AB300" s="248">
        <f t="shared" si="142"/>
        <v>0</v>
      </c>
      <c r="AC300" s="248">
        <f t="shared" si="143"/>
        <v>0</v>
      </c>
    </row>
    <row r="301" spans="1:29" ht="15.75" customHeight="1">
      <c r="A301" s="297"/>
      <c r="B301" s="247">
        <v>292</v>
      </c>
      <c r="C301" s="305"/>
      <c r="D301" s="306"/>
      <c r="E301" s="306"/>
      <c r="F301" s="303">
        <f t="shared" si="120"/>
        <v>0</v>
      </c>
      <c r="G301" s="249">
        <f t="shared" si="121"/>
        <v>0</v>
      </c>
      <c r="H301" s="300">
        <f t="shared" si="122"/>
        <v>0</v>
      </c>
      <c r="I301" s="300">
        <f t="shared" si="123"/>
        <v>0</v>
      </c>
      <c r="J301" s="300">
        <f t="shared" si="124"/>
        <v>0</v>
      </c>
      <c r="K301" s="249">
        <f t="shared" si="125"/>
        <v>0</v>
      </c>
      <c r="L301" s="249">
        <f t="shared" si="126"/>
        <v>0</v>
      </c>
      <c r="M301" s="249">
        <f t="shared" si="127"/>
        <v>0</v>
      </c>
      <c r="N301" s="304">
        <f t="shared" si="128"/>
        <v>0</v>
      </c>
      <c r="O301" s="302">
        <f t="shared" si="129"/>
        <v>0</v>
      </c>
      <c r="P301" s="302">
        <f t="shared" si="130"/>
        <v>0</v>
      </c>
      <c r="Q301" s="302">
        <f t="shared" si="131"/>
        <v>0</v>
      </c>
      <c r="R301" s="302" t="e">
        <f t="shared" si="132"/>
        <v>#DIV/0!</v>
      </c>
      <c r="S301" s="249">
        <f t="shared" si="133"/>
        <v>0</v>
      </c>
      <c r="T301" s="249">
        <f t="shared" si="134"/>
        <v>0</v>
      </c>
      <c r="U301" s="249">
        <f t="shared" si="135"/>
        <v>0</v>
      </c>
      <c r="V301" s="249">
        <f t="shared" si="136"/>
        <v>0</v>
      </c>
      <c r="W301" s="285" t="str">
        <f t="shared" si="137"/>
        <v>N</v>
      </c>
      <c r="X301" s="286">
        <f t="shared" si="138"/>
        <v>0</v>
      </c>
      <c r="Y301" s="287" t="str">
        <f t="shared" si="139"/>
        <v>E</v>
      </c>
      <c r="Z301" s="288">
        <f t="shared" si="140"/>
        <v>0</v>
      </c>
      <c r="AA301" s="248">
        <f t="shared" si="141"/>
        <v>0</v>
      </c>
      <c r="AB301" s="248">
        <f t="shared" si="142"/>
        <v>0</v>
      </c>
      <c r="AC301" s="248">
        <f t="shared" si="143"/>
        <v>0</v>
      </c>
    </row>
    <row r="302" spans="1:29" ht="15.75" customHeight="1">
      <c r="A302" s="297"/>
      <c r="B302" s="247">
        <v>293</v>
      </c>
      <c r="C302" s="305"/>
      <c r="D302" s="306"/>
      <c r="E302" s="306"/>
      <c r="F302" s="303">
        <f t="shared" si="120"/>
        <v>0</v>
      </c>
      <c r="G302" s="249">
        <f t="shared" si="121"/>
        <v>0</v>
      </c>
      <c r="H302" s="300">
        <f t="shared" si="122"/>
        <v>0</v>
      </c>
      <c r="I302" s="300">
        <f t="shared" si="123"/>
        <v>0</v>
      </c>
      <c r="J302" s="300">
        <f t="shared" si="124"/>
        <v>0</v>
      </c>
      <c r="K302" s="249">
        <f t="shared" si="125"/>
        <v>0</v>
      </c>
      <c r="L302" s="249">
        <f t="shared" si="126"/>
        <v>0</v>
      </c>
      <c r="M302" s="249">
        <f t="shared" si="127"/>
        <v>0</v>
      </c>
      <c r="N302" s="304">
        <f t="shared" si="128"/>
        <v>0</v>
      </c>
      <c r="O302" s="302">
        <f t="shared" si="129"/>
        <v>0</v>
      </c>
      <c r="P302" s="302">
        <f t="shared" si="130"/>
        <v>0</v>
      </c>
      <c r="Q302" s="302">
        <f t="shared" si="131"/>
        <v>0</v>
      </c>
      <c r="R302" s="302" t="e">
        <f t="shared" si="132"/>
        <v>#DIV/0!</v>
      </c>
      <c r="S302" s="249">
        <f t="shared" si="133"/>
        <v>0</v>
      </c>
      <c r="T302" s="249">
        <f t="shared" si="134"/>
        <v>0</v>
      </c>
      <c r="U302" s="249">
        <f t="shared" si="135"/>
        <v>0</v>
      </c>
      <c r="V302" s="249">
        <f t="shared" si="136"/>
        <v>0</v>
      </c>
      <c r="W302" s="285" t="str">
        <f t="shared" si="137"/>
        <v>N</v>
      </c>
      <c r="X302" s="286">
        <f t="shared" si="138"/>
        <v>0</v>
      </c>
      <c r="Y302" s="287" t="str">
        <f t="shared" si="139"/>
        <v>E</v>
      </c>
      <c r="Z302" s="288">
        <f t="shared" si="140"/>
        <v>0</v>
      </c>
      <c r="AA302" s="248">
        <f t="shared" si="141"/>
        <v>0</v>
      </c>
      <c r="AB302" s="248">
        <f t="shared" si="142"/>
        <v>0</v>
      </c>
      <c r="AC302" s="248">
        <f t="shared" si="143"/>
        <v>0</v>
      </c>
    </row>
    <row r="303" spans="1:29" ht="15.75" customHeight="1">
      <c r="A303" s="297"/>
      <c r="B303" s="247">
        <v>294</v>
      </c>
      <c r="C303" s="305"/>
      <c r="D303" s="306"/>
      <c r="E303" s="306"/>
      <c r="F303" s="303">
        <f t="shared" si="120"/>
        <v>0</v>
      </c>
      <c r="G303" s="249">
        <f t="shared" si="121"/>
        <v>0</v>
      </c>
      <c r="H303" s="300">
        <f t="shared" si="122"/>
        <v>0</v>
      </c>
      <c r="I303" s="300">
        <f t="shared" si="123"/>
        <v>0</v>
      </c>
      <c r="J303" s="300">
        <f t="shared" si="124"/>
        <v>0</v>
      </c>
      <c r="K303" s="249">
        <f t="shared" si="125"/>
        <v>0</v>
      </c>
      <c r="L303" s="249">
        <f t="shared" si="126"/>
        <v>0</v>
      </c>
      <c r="M303" s="249">
        <f t="shared" si="127"/>
        <v>0</v>
      </c>
      <c r="N303" s="304">
        <f t="shared" si="128"/>
        <v>0</v>
      </c>
      <c r="O303" s="302">
        <f t="shared" si="129"/>
        <v>0</v>
      </c>
      <c r="P303" s="302">
        <f t="shared" si="130"/>
        <v>0</v>
      </c>
      <c r="Q303" s="302">
        <f t="shared" si="131"/>
        <v>0</v>
      </c>
      <c r="R303" s="302" t="e">
        <f t="shared" si="132"/>
        <v>#DIV/0!</v>
      </c>
      <c r="S303" s="249">
        <f t="shared" si="133"/>
        <v>0</v>
      </c>
      <c r="T303" s="249">
        <f t="shared" si="134"/>
        <v>0</v>
      </c>
      <c r="U303" s="249">
        <f t="shared" si="135"/>
        <v>0</v>
      </c>
      <c r="V303" s="249">
        <f t="shared" si="136"/>
        <v>0</v>
      </c>
      <c r="W303" s="285" t="str">
        <f t="shared" si="137"/>
        <v>N</v>
      </c>
      <c r="X303" s="286">
        <f t="shared" si="138"/>
        <v>0</v>
      </c>
      <c r="Y303" s="287" t="str">
        <f t="shared" si="139"/>
        <v>E</v>
      </c>
      <c r="Z303" s="288">
        <f t="shared" si="140"/>
        <v>0</v>
      </c>
      <c r="AA303" s="248">
        <f t="shared" si="141"/>
        <v>0</v>
      </c>
      <c r="AB303" s="248">
        <f t="shared" si="142"/>
        <v>0</v>
      </c>
      <c r="AC303" s="248">
        <f t="shared" si="143"/>
        <v>0</v>
      </c>
    </row>
    <row r="304" spans="1:29" ht="15.75" customHeight="1">
      <c r="A304" s="297"/>
      <c r="B304" s="247">
        <v>295</v>
      </c>
      <c r="C304" s="305"/>
      <c r="D304" s="306"/>
      <c r="E304" s="306"/>
      <c r="F304" s="303">
        <f t="shared" si="120"/>
        <v>0</v>
      </c>
      <c r="G304" s="249">
        <f t="shared" si="121"/>
        <v>0</v>
      </c>
      <c r="H304" s="300">
        <f t="shared" si="122"/>
        <v>0</v>
      </c>
      <c r="I304" s="300">
        <f t="shared" si="123"/>
        <v>0</v>
      </c>
      <c r="J304" s="300">
        <f t="shared" si="124"/>
        <v>0</v>
      </c>
      <c r="K304" s="249">
        <f t="shared" si="125"/>
        <v>0</v>
      </c>
      <c r="L304" s="249">
        <f t="shared" si="126"/>
        <v>0</v>
      </c>
      <c r="M304" s="249">
        <f t="shared" si="127"/>
        <v>0</v>
      </c>
      <c r="N304" s="304">
        <f t="shared" si="128"/>
        <v>0</v>
      </c>
      <c r="O304" s="302">
        <f t="shared" si="129"/>
        <v>0</v>
      </c>
      <c r="P304" s="302">
        <f t="shared" si="130"/>
        <v>0</v>
      </c>
      <c r="Q304" s="302">
        <f t="shared" si="131"/>
        <v>0</v>
      </c>
      <c r="R304" s="302" t="e">
        <f t="shared" si="132"/>
        <v>#DIV/0!</v>
      </c>
      <c r="S304" s="249">
        <f t="shared" si="133"/>
        <v>0</v>
      </c>
      <c r="T304" s="249">
        <f t="shared" si="134"/>
        <v>0</v>
      </c>
      <c r="U304" s="249">
        <f t="shared" si="135"/>
        <v>0</v>
      </c>
      <c r="V304" s="249">
        <f t="shared" si="136"/>
        <v>0</v>
      </c>
      <c r="W304" s="285" t="str">
        <f t="shared" si="137"/>
        <v>N</v>
      </c>
      <c r="X304" s="286">
        <f t="shared" si="138"/>
        <v>0</v>
      </c>
      <c r="Y304" s="287" t="str">
        <f t="shared" si="139"/>
        <v>E</v>
      </c>
      <c r="Z304" s="288">
        <f t="shared" si="140"/>
        <v>0</v>
      </c>
      <c r="AA304" s="248">
        <f t="shared" si="141"/>
        <v>0</v>
      </c>
      <c r="AB304" s="248">
        <f t="shared" si="142"/>
        <v>0</v>
      </c>
      <c r="AC304" s="248">
        <f t="shared" si="143"/>
        <v>0</v>
      </c>
    </row>
    <row r="305" spans="1:29" ht="15.75" customHeight="1">
      <c r="A305" s="297"/>
      <c r="B305" s="247">
        <v>296</v>
      </c>
      <c r="C305" s="305"/>
      <c r="D305" s="306"/>
      <c r="E305" s="306"/>
      <c r="F305" s="303">
        <f t="shared" si="120"/>
        <v>0</v>
      </c>
      <c r="G305" s="249">
        <f t="shared" si="121"/>
        <v>0</v>
      </c>
      <c r="H305" s="300">
        <f t="shared" si="122"/>
        <v>0</v>
      </c>
      <c r="I305" s="300">
        <f t="shared" si="123"/>
        <v>0</v>
      </c>
      <c r="J305" s="300">
        <f t="shared" si="124"/>
        <v>0</v>
      </c>
      <c r="K305" s="249">
        <f t="shared" si="125"/>
        <v>0</v>
      </c>
      <c r="L305" s="249">
        <f t="shared" si="126"/>
        <v>0</v>
      </c>
      <c r="M305" s="249">
        <f t="shared" si="127"/>
        <v>0</v>
      </c>
      <c r="N305" s="304">
        <f t="shared" si="128"/>
        <v>0</v>
      </c>
      <c r="O305" s="302">
        <f t="shared" si="129"/>
        <v>0</v>
      </c>
      <c r="P305" s="302">
        <f t="shared" si="130"/>
        <v>0</v>
      </c>
      <c r="Q305" s="302">
        <f t="shared" si="131"/>
        <v>0</v>
      </c>
      <c r="R305" s="302" t="e">
        <f t="shared" si="132"/>
        <v>#DIV/0!</v>
      </c>
      <c r="S305" s="249">
        <f t="shared" si="133"/>
        <v>0</v>
      </c>
      <c r="T305" s="249">
        <f t="shared" si="134"/>
        <v>0</v>
      </c>
      <c r="U305" s="249">
        <f t="shared" si="135"/>
        <v>0</v>
      </c>
      <c r="V305" s="249">
        <f t="shared" si="136"/>
        <v>0</v>
      </c>
      <c r="W305" s="285" t="str">
        <f t="shared" si="137"/>
        <v>N</v>
      </c>
      <c r="X305" s="286">
        <f t="shared" si="138"/>
        <v>0</v>
      </c>
      <c r="Y305" s="287" t="str">
        <f t="shared" si="139"/>
        <v>E</v>
      </c>
      <c r="Z305" s="288">
        <f t="shared" si="140"/>
        <v>0</v>
      </c>
      <c r="AA305" s="248">
        <f t="shared" si="141"/>
        <v>0</v>
      </c>
      <c r="AB305" s="248">
        <f t="shared" si="142"/>
        <v>0</v>
      </c>
      <c r="AC305" s="248">
        <f t="shared" si="143"/>
        <v>0</v>
      </c>
    </row>
    <row r="306" spans="1:29" ht="15.75" customHeight="1">
      <c r="A306" s="297"/>
      <c r="B306" s="247">
        <v>297</v>
      </c>
      <c r="C306" s="305"/>
      <c r="D306" s="306"/>
      <c r="E306" s="306"/>
      <c r="F306" s="303">
        <f t="shared" si="120"/>
        <v>0</v>
      </c>
      <c r="G306" s="249">
        <f t="shared" si="121"/>
        <v>0</v>
      </c>
      <c r="H306" s="300">
        <f t="shared" si="122"/>
        <v>0</v>
      </c>
      <c r="I306" s="300">
        <f t="shared" si="123"/>
        <v>0</v>
      </c>
      <c r="J306" s="300">
        <f t="shared" si="124"/>
        <v>0</v>
      </c>
      <c r="K306" s="249">
        <f t="shared" si="125"/>
        <v>0</v>
      </c>
      <c r="L306" s="249">
        <f t="shared" si="126"/>
        <v>0</v>
      </c>
      <c r="M306" s="249">
        <f t="shared" si="127"/>
        <v>0</v>
      </c>
      <c r="N306" s="304">
        <f t="shared" si="128"/>
        <v>0</v>
      </c>
      <c r="O306" s="302">
        <f t="shared" si="129"/>
        <v>0</v>
      </c>
      <c r="P306" s="302">
        <f t="shared" si="130"/>
        <v>0</v>
      </c>
      <c r="Q306" s="302">
        <f t="shared" si="131"/>
        <v>0</v>
      </c>
      <c r="R306" s="302" t="e">
        <f t="shared" si="132"/>
        <v>#DIV/0!</v>
      </c>
      <c r="S306" s="249">
        <f t="shared" si="133"/>
        <v>0</v>
      </c>
      <c r="T306" s="249">
        <f t="shared" si="134"/>
        <v>0</v>
      </c>
      <c r="U306" s="249">
        <f t="shared" si="135"/>
        <v>0</v>
      </c>
      <c r="V306" s="249">
        <f t="shared" si="136"/>
        <v>0</v>
      </c>
      <c r="W306" s="285" t="str">
        <f t="shared" si="137"/>
        <v>N</v>
      </c>
      <c r="X306" s="286">
        <f t="shared" si="138"/>
        <v>0</v>
      </c>
      <c r="Y306" s="287" t="str">
        <f t="shared" si="139"/>
        <v>E</v>
      </c>
      <c r="Z306" s="288">
        <f t="shared" si="140"/>
        <v>0</v>
      </c>
      <c r="AA306" s="248">
        <f t="shared" si="141"/>
        <v>0</v>
      </c>
      <c r="AB306" s="248">
        <f t="shared" si="142"/>
        <v>0</v>
      </c>
      <c r="AC306" s="248">
        <f t="shared" si="143"/>
        <v>0</v>
      </c>
    </row>
    <row r="307" spans="1:29" ht="15.75" customHeight="1">
      <c r="A307" s="297"/>
      <c r="B307" s="247">
        <v>298</v>
      </c>
      <c r="C307" s="305"/>
      <c r="D307" s="306"/>
      <c r="E307" s="306"/>
      <c r="F307" s="303">
        <f t="shared" si="120"/>
        <v>0</v>
      </c>
      <c r="G307" s="249">
        <f t="shared" si="121"/>
        <v>0</v>
      </c>
      <c r="H307" s="300">
        <f t="shared" si="122"/>
        <v>0</v>
      </c>
      <c r="I307" s="300">
        <f t="shared" si="123"/>
        <v>0</v>
      </c>
      <c r="J307" s="300">
        <f t="shared" si="124"/>
        <v>0</v>
      </c>
      <c r="K307" s="249">
        <f t="shared" si="125"/>
        <v>0</v>
      </c>
      <c r="L307" s="249">
        <f t="shared" si="126"/>
        <v>0</v>
      </c>
      <c r="M307" s="249">
        <f t="shared" si="127"/>
        <v>0</v>
      </c>
      <c r="N307" s="304">
        <f t="shared" si="128"/>
        <v>0</v>
      </c>
      <c r="O307" s="302">
        <f t="shared" si="129"/>
        <v>0</v>
      </c>
      <c r="P307" s="302">
        <f t="shared" si="130"/>
        <v>0</v>
      </c>
      <c r="Q307" s="302">
        <f t="shared" si="131"/>
        <v>0</v>
      </c>
      <c r="R307" s="302" t="e">
        <f t="shared" si="132"/>
        <v>#DIV/0!</v>
      </c>
      <c r="S307" s="249">
        <f t="shared" si="133"/>
        <v>0</v>
      </c>
      <c r="T307" s="249">
        <f t="shared" si="134"/>
        <v>0</v>
      </c>
      <c r="U307" s="249">
        <f t="shared" si="135"/>
        <v>0</v>
      </c>
      <c r="V307" s="249">
        <f t="shared" si="136"/>
        <v>0</v>
      </c>
      <c r="W307" s="285" t="str">
        <f t="shared" si="137"/>
        <v>N</v>
      </c>
      <c r="X307" s="286">
        <f t="shared" si="138"/>
        <v>0</v>
      </c>
      <c r="Y307" s="287" t="str">
        <f t="shared" si="139"/>
        <v>E</v>
      </c>
      <c r="Z307" s="288">
        <f t="shared" si="140"/>
        <v>0</v>
      </c>
      <c r="AA307" s="248">
        <f t="shared" si="141"/>
        <v>0</v>
      </c>
      <c r="AB307" s="248">
        <f t="shared" si="142"/>
        <v>0</v>
      </c>
      <c r="AC307" s="248">
        <f t="shared" si="143"/>
        <v>0</v>
      </c>
    </row>
    <row r="308" spans="1:29" ht="15.75" customHeight="1">
      <c r="A308" s="297"/>
      <c r="B308" s="247">
        <v>299</v>
      </c>
      <c r="C308" s="305"/>
      <c r="D308" s="306"/>
      <c r="E308" s="306"/>
      <c r="F308" s="303">
        <f t="shared" si="120"/>
        <v>0</v>
      </c>
      <c r="G308" s="249">
        <f t="shared" si="121"/>
        <v>0</v>
      </c>
      <c r="H308" s="300">
        <f t="shared" si="122"/>
        <v>0</v>
      </c>
      <c r="I308" s="300">
        <f t="shared" si="123"/>
        <v>0</v>
      </c>
      <c r="J308" s="300">
        <f t="shared" si="124"/>
        <v>0</v>
      </c>
      <c r="K308" s="249">
        <f t="shared" si="125"/>
        <v>0</v>
      </c>
      <c r="L308" s="249">
        <f t="shared" si="126"/>
        <v>0</v>
      </c>
      <c r="M308" s="249">
        <f t="shared" si="127"/>
        <v>0</v>
      </c>
      <c r="N308" s="304">
        <f t="shared" si="128"/>
        <v>0</v>
      </c>
      <c r="O308" s="302">
        <f t="shared" si="129"/>
        <v>0</v>
      </c>
      <c r="P308" s="302">
        <f t="shared" si="130"/>
        <v>0</v>
      </c>
      <c r="Q308" s="302">
        <f t="shared" si="131"/>
        <v>0</v>
      </c>
      <c r="R308" s="302" t="e">
        <f t="shared" si="132"/>
        <v>#DIV/0!</v>
      </c>
      <c r="S308" s="249">
        <f t="shared" si="133"/>
        <v>0</v>
      </c>
      <c r="T308" s="249">
        <f t="shared" si="134"/>
        <v>0</v>
      </c>
      <c r="U308" s="249">
        <f t="shared" si="135"/>
        <v>0</v>
      </c>
      <c r="V308" s="249">
        <f t="shared" si="136"/>
        <v>0</v>
      </c>
      <c r="W308" s="285" t="str">
        <f t="shared" si="137"/>
        <v>N</v>
      </c>
      <c r="X308" s="286">
        <f t="shared" si="138"/>
        <v>0</v>
      </c>
      <c r="Y308" s="287" t="str">
        <f t="shared" si="139"/>
        <v>E</v>
      </c>
      <c r="Z308" s="288">
        <f t="shared" si="140"/>
        <v>0</v>
      </c>
      <c r="AA308" s="248">
        <f t="shared" si="141"/>
        <v>0</v>
      </c>
      <c r="AB308" s="248">
        <f t="shared" si="142"/>
        <v>0</v>
      </c>
      <c r="AC308" s="248">
        <f t="shared" si="143"/>
        <v>0</v>
      </c>
    </row>
    <row r="309" spans="1:29" ht="15.75" customHeight="1">
      <c r="A309" s="297"/>
      <c r="B309" s="247">
        <v>300</v>
      </c>
      <c r="C309" s="305"/>
      <c r="D309" s="306"/>
      <c r="E309" s="306"/>
      <c r="F309" s="303">
        <f t="shared" si="120"/>
        <v>0</v>
      </c>
      <c r="G309" s="249">
        <f t="shared" si="121"/>
        <v>0</v>
      </c>
      <c r="H309" s="300">
        <f t="shared" si="122"/>
        <v>0</v>
      </c>
      <c r="I309" s="300">
        <f t="shared" si="123"/>
        <v>0</v>
      </c>
      <c r="J309" s="300">
        <f t="shared" si="124"/>
        <v>0</v>
      </c>
      <c r="K309" s="249">
        <f t="shared" si="125"/>
        <v>0</v>
      </c>
      <c r="L309" s="249">
        <f t="shared" si="126"/>
        <v>0</v>
      </c>
      <c r="M309" s="249">
        <f t="shared" si="127"/>
        <v>0</v>
      </c>
      <c r="N309" s="304">
        <f t="shared" si="128"/>
        <v>0</v>
      </c>
      <c r="O309" s="302">
        <f t="shared" si="129"/>
        <v>0</v>
      </c>
      <c r="P309" s="302">
        <f t="shared" si="130"/>
        <v>0</v>
      </c>
      <c r="Q309" s="302">
        <f t="shared" si="131"/>
        <v>0</v>
      </c>
      <c r="R309" s="302" t="e">
        <f t="shared" si="132"/>
        <v>#DIV/0!</v>
      </c>
      <c r="S309" s="249">
        <f t="shared" si="133"/>
        <v>0</v>
      </c>
      <c r="T309" s="249">
        <f t="shared" si="134"/>
        <v>0</v>
      </c>
      <c r="U309" s="249">
        <f t="shared" si="135"/>
        <v>0</v>
      </c>
      <c r="V309" s="249">
        <f t="shared" si="136"/>
        <v>0</v>
      </c>
      <c r="W309" s="285" t="str">
        <f t="shared" si="137"/>
        <v>N</v>
      </c>
      <c r="X309" s="286">
        <f t="shared" si="138"/>
        <v>0</v>
      </c>
      <c r="Y309" s="287" t="str">
        <f t="shared" si="139"/>
        <v>E</v>
      </c>
      <c r="Z309" s="288">
        <f t="shared" si="140"/>
        <v>0</v>
      </c>
      <c r="AA309" s="248">
        <f t="shared" si="141"/>
        <v>0</v>
      </c>
      <c r="AB309" s="248">
        <f t="shared" si="142"/>
        <v>0</v>
      </c>
      <c r="AC309" s="248">
        <f t="shared" si="143"/>
        <v>0</v>
      </c>
    </row>
    <row r="310" spans="1:29" ht="15.75" customHeight="1">
      <c r="N310" s="304"/>
    </row>
    <row r="311" spans="1:29" ht="15.75" customHeight="1">
      <c r="N311" s="304"/>
    </row>
    <row r="312" spans="1:29" ht="15.75" customHeight="1">
      <c r="N312" s="304"/>
    </row>
    <row r="313" spans="1:29" ht="15.75" customHeight="1">
      <c r="N313" s="304"/>
    </row>
    <row r="314" spans="1:29" ht="15.75" customHeight="1">
      <c r="N314" s="304"/>
    </row>
    <row r="315" spans="1:29" ht="15.75" customHeight="1">
      <c r="N315" s="304"/>
    </row>
    <row r="316" spans="1:29" ht="15.75" customHeight="1">
      <c r="N316" s="304"/>
    </row>
    <row r="317" spans="1:29" ht="15.75" customHeight="1">
      <c r="N317" s="304"/>
    </row>
    <row r="318" spans="1:29" ht="15.75" customHeight="1">
      <c r="N318" s="304"/>
    </row>
    <row r="319" spans="1:29" ht="15.75" customHeight="1">
      <c r="N319" s="304"/>
    </row>
    <row r="320" spans="1:29" ht="15.75" customHeight="1">
      <c r="N320" s="304"/>
    </row>
    <row r="321" spans="14:14" ht="15.75" customHeight="1">
      <c r="N321" s="304"/>
    </row>
    <row r="322" spans="14:14" ht="15.75" customHeight="1">
      <c r="N322" s="304"/>
    </row>
    <row r="323" spans="14:14" ht="15.75" customHeight="1">
      <c r="N323" s="304"/>
    </row>
    <row r="324" spans="14:14" ht="15.75" customHeight="1">
      <c r="N324" s="304"/>
    </row>
    <row r="325" spans="14:14" ht="15.75" customHeight="1">
      <c r="N325" s="304"/>
    </row>
    <row r="326" spans="14:14" ht="15.75" customHeight="1">
      <c r="N326" s="304"/>
    </row>
    <row r="327" spans="14:14" ht="15.75" customHeight="1">
      <c r="N327" s="304"/>
    </row>
    <row r="328" spans="14:14" ht="15.75" customHeight="1">
      <c r="N328" s="304"/>
    </row>
    <row r="329" spans="14:14" ht="15.75" customHeight="1">
      <c r="N329" s="304"/>
    </row>
    <row r="330" spans="14:14" ht="15.75" customHeight="1">
      <c r="N330" s="304"/>
    </row>
    <row r="331" spans="14:14" ht="15.75" customHeight="1">
      <c r="N331" s="304"/>
    </row>
    <row r="332" spans="14:14" ht="15.75" customHeight="1">
      <c r="N332" s="304"/>
    </row>
    <row r="333" spans="14:14" ht="15.75" customHeight="1">
      <c r="N333" s="304"/>
    </row>
    <row r="334" spans="14:14" ht="15.75" customHeight="1">
      <c r="N334" s="304"/>
    </row>
    <row r="335" spans="14:14" ht="15.75" customHeight="1">
      <c r="N335" s="304"/>
    </row>
    <row r="336" spans="14:14" ht="15.75" customHeight="1">
      <c r="N336" s="304"/>
    </row>
    <row r="337" spans="14:14" ht="15.75" customHeight="1">
      <c r="N337" s="304"/>
    </row>
    <row r="338" spans="14:14" ht="15.75" customHeight="1">
      <c r="N338" s="304"/>
    </row>
    <row r="339" spans="14:14" ht="15.75" customHeight="1">
      <c r="N339" s="304"/>
    </row>
    <row r="340" spans="14:14" ht="15.75" customHeight="1">
      <c r="N340" s="304"/>
    </row>
    <row r="341" spans="14:14" ht="15.75" customHeight="1">
      <c r="N341" s="304"/>
    </row>
    <row r="342" spans="14:14" ht="15.75" customHeight="1">
      <c r="N342" s="304"/>
    </row>
    <row r="343" spans="14:14" ht="15.75" customHeight="1">
      <c r="N343" s="304"/>
    </row>
    <row r="344" spans="14:14" ht="15.75" customHeight="1">
      <c r="N344" s="304"/>
    </row>
    <row r="345" spans="14:14" ht="15.75" customHeight="1">
      <c r="N345" s="304"/>
    </row>
    <row r="346" spans="14:14" ht="15.75" customHeight="1">
      <c r="N346" s="304"/>
    </row>
    <row r="347" spans="14:14" ht="15.75" customHeight="1">
      <c r="N347" s="304"/>
    </row>
    <row r="348" spans="14:14" ht="15.75" customHeight="1">
      <c r="N348" s="304"/>
    </row>
    <row r="349" spans="14:14" ht="15.75" customHeight="1">
      <c r="N349" s="304"/>
    </row>
    <row r="350" spans="14:14" ht="15.75" customHeight="1">
      <c r="N350" s="304"/>
    </row>
    <row r="351" spans="14:14" ht="15.75" customHeight="1">
      <c r="N351" s="304"/>
    </row>
    <row r="352" spans="14:14" ht="15.75" customHeight="1">
      <c r="N352" s="304"/>
    </row>
    <row r="353" spans="14:14" ht="15.75" customHeight="1">
      <c r="N353" s="304"/>
    </row>
    <row r="354" spans="14:14" ht="15.75" customHeight="1">
      <c r="N354" s="304"/>
    </row>
    <row r="355" spans="14:14" ht="15.75" customHeight="1">
      <c r="N355" s="304"/>
    </row>
    <row r="356" spans="14:14" ht="15.75" customHeight="1">
      <c r="N356" s="304"/>
    </row>
    <row r="357" spans="14:14" ht="15.75" customHeight="1">
      <c r="N357" s="304"/>
    </row>
    <row r="358" spans="14:14" ht="15.75" customHeight="1">
      <c r="N358" s="304"/>
    </row>
    <row r="359" spans="14:14" ht="15.75" customHeight="1">
      <c r="N359" s="304"/>
    </row>
    <row r="360" spans="14:14" ht="15.75" customHeight="1">
      <c r="N360" s="304"/>
    </row>
    <row r="361" spans="14:14" ht="15.75" customHeight="1">
      <c r="N361" s="304"/>
    </row>
    <row r="362" spans="14:14" ht="15.75" customHeight="1">
      <c r="N362" s="304"/>
    </row>
    <row r="363" spans="14:14" ht="15.75" customHeight="1">
      <c r="N363" s="304"/>
    </row>
    <row r="364" spans="14:14" ht="15.75" customHeight="1">
      <c r="N364" s="304"/>
    </row>
    <row r="365" spans="14:14" ht="15.75" customHeight="1">
      <c r="N365" s="304"/>
    </row>
    <row r="366" spans="14:14" ht="15.75" customHeight="1">
      <c r="N366" s="304"/>
    </row>
    <row r="367" spans="14:14" ht="15.75" customHeight="1">
      <c r="N367" s="304"/>
    </row>
    <row r="368" spans="14:14" ht="15.75" customHeight="1">
      <c r="N368" s="304"/>
    </row>
    <row r="369" spans="14:14" ht="15.75" customHeight="1">
      <c r="N369" s="304"/>
    </row>
    <row r="370" spans="14:14" ht="15.75" customHeight="1">
      <c r="N370" s="304"/>
    </row>
    <row r="371" spans="14:14" ht="15.75" customHeight="1">
      <c r="N371" s="304"/>
    </row>
    <row r="372" spans="14:14" ht="15.75" customHeight="1">
      <c r="N372" s="304"/>
    </row>
    <row r="373" spans="14:14" ht="15.75" customHeight="1">
      <c r="N373" s="304"/>
    </row>
    <row r="374" spans="14:14" ht="15.75" customHeight="1">
      <c r="N374" s="304"/>
    </row>
    <row r="375" spans="14:14" ht="15.75" customHeight="1">
      <c r="N375" s="304"/>
    </row>
    <row r="376" spans="14:14" ht="15.75" customHeight="1">
      <c r="N376" s="304"/>
    </row>
    <row r="377" spans="14:14" ht="15.75" customHeight="1">
      <c r="N377" s="304"/>
    </row>
    <row r="378" spans="14:14" ht="15.75" customHeight="1">
      <c r="N378" s="304"/>
    </row>
    <row r="379" spans="14:14" ht="15.75" customHeight="1">
      <c r="N379" s="304"/>
    </row>
    <row r="380" spans="14:14" ht="15.75" customHeight="1">
      <c r="N380" s="304"/>
    </row>
    <row r="381" spans="14:14" ht="15.75" customHeight="1">
      <c r="N381" s="304"/>
    </row>
    <row r="382" spans="14:14" ht="15.75" customHeight="1">
      <c r="N382" s="304"/>
    </row>
    <row r="383" spans="14:14" ht="15.75" customHeight="1">
      <c r="N383" s="304"/>
    </row>
    <row r="384" spans="14:14" ht="15.75" customHeight="1">
      <c r="N384" s="304"/>
    </row>
    <row r="385" spans="14:14" ht="15.75" customHeight="1">
      <c r="N385" s="304"/>
    </row>
    <row r="386" spans="14:14" ht="15.75" customHeight="1">
      <c r="N386" s="304"/>
    </row>
    <row r="387" spans="14:14" ht="15.75" customHeight="1">
      <c r="N387" s="304"/>
    </row>
    <row r="388" spans="14:14" ht="15.75" customHeight="1">
      <c r="N388" s="304"/>
    </row>
    <row r="389" spans="14:14" ht="15.75" customHeight="1">
      <c r="N389" s="304"/>
    </row>
    <row r="390" spans="14:14" ht="15.75" customHeight="1">
      <c r="N390" s="304"/>
    </row>
    <row r="391" spans="14:14" ht="15.75" customHeight="1">
      <c r="N391" s="304"/>
    </row>
    <row r="392" spans="14:14" ht="15.75" customHeight="1">
      <c r="N392" s="304"/>
    </row>
    <row r="393" spans="14:14" ht="15.75" customHeight="1">
      <c r="N393" s="304"/>
    </row>
    <row r="394" spans="14:14" ht="15.75" customHeight="1">
      <c r="N394" s="304"/>
    </row>
    <row r="395" spans="14:14" ht="15.75" customHeight="1">
      <c r="N395" s="304"/>
    </row>
    <row r="396" spans="14:14" ht="15.75" customHeight="1">
      <c r="N396" s="304"/>
    </row>
    <row r="397" spans="14:14" ht="15.75" customHeight="1">
      <c r="N397" s="304"/>
    </row>
    <row r="398" spans="14:14" ht="15.75" customHeight="1">
      <c r="N398" s="304"/>
    </row>
  </sheetData>
  <mergeCells count="8">
    <mergeCell ref="AE13:AI13"/>
    <mergeCell ref="AE14:AI21"/>
    <mergeCell ref="AE22:AI29"/>
    <mergeCell ref="A1:E6"/>
    <mergeCell ref="B7:C7"/>
    <mergeCell ref="D7:E7"/>
    <mergeCell ref="I7:J7"/>
    <mergeCell ref="AE1:AI1"/>
  </mergeCells>
  <pageMargins left="0.7" right="0.7" top="0.75" bottom="0.75" header="0.3" footer="0.3"/>
  <pageSetup scale="5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PlannedTopView">
                <anchor moveWithCells="1" sizeWithCells="1">
                  <from>
                    <xdr:col>29</xdr:col>
                    <xdr:colOff>600075</xdr:colOff>
                    <xdr:row>7</xdr:row>
                    <xdr:rowOff>38100</xdr:rowOff>
                  </from>
                  <to>
                    <xdr:col>32</xdr:col>
                    <xdr:colOff>285750</xdr:colOff>
                    <xdr:row>9</xdr:row>
                    <xdr:rowOff>104775</xdr:rowOff>
                  </to>
                </anchor>
              </controlPr>
            </control>
          </mc:Choice>
        </mc:AlternateContent>
        <mc:AlternateContent xmlns:mc="http://schemas.openxmlformats.org/markup-compatibility/2006">
          <mc:Choice Requires="x14">
            <control shapeId="5122" r:id="rId5" name="Button 2">
              <controlPr defaultSize="0" print="0" autoFill="0" autoPict="0" macro="[0]!DrilledTopView">
                <anchor moveWithCells="1" sizeWithCells="1">
                  <from>
                    <xdr:col>29</xdr:col>
                    <xdr:colOff>600075</xdr:colOff>
                    <xdr:row>9</xdr:row>
                    <xdr:rowOff>114300</xdr:rowOff>
                  </from>
                  <to>
                    <xdr:col>32</xdr:col>
                    <xdr:colOff>285750</xdr:colOff>
                    <xdr:row>11</xdr:row>
                    <xdr:rowOff>171450</xdr:rowOff>
                  </to>
                </anchor>
              </controlPr>
            </control>
          </mc:Choice>
        </mc:AlternateContent>
        <mc:AlternateContent xmlns:mc="http://schemas.openxmlformats.org/markup-compatibility/2006">
          <mc:Choice Requires="x14">
            <control shapeId="5123" r:id="rId6" name="Button 3">
              <controlPr defaultSize="0" print="0" autoFill="0" autoPict="0" macro="[0]!PlannedCurveView">
                <anchor moveWithCells="1" sizeWithCells="1">
                  <from>
                    <xdr:col>32</xdr:col>
                    <xdr:colOff>304800</xdr:colOff>
                    <xdr:row>7</xdr:row>
                    <xdr:rowOff>38100</xdr:rowOff>
                  </from>
                  <to>
                    <xdr:col>34</xdr:col>
                    <xdr:colOff>609600</xdr:colOff>
                    <xdr:row>9</xdr:row>
                    <xdr:rowOff>95250</xdr:rowOff>
                  </to>
                </anchor>
              </controlPr>
            </control>
          </mc:Choice>
        </mc:AlternateContent>
        <mc:AlternateContent xmlns:mc="http://schemas.openxmlformats.org/markup-compatibility/2006">
          <mc:Choice Requires="x14">
            <control shapeId="5124" r:id="rId7" name="Button 4">
              <controlPr defaultSize="0" print="0" autoFill="0" autoPict="0" macro="[0]!DrilledCurveView">
                <anchor moveWithCells="1" sizeWithCells="1">
                  <from>
                    <xdr:col>32</xdr:col>
                    <xdr:colOff>295275</xdr:colOff>
                    <xdr:row>9</xdr:row>
                    <xdr:rowOff>114300</xdr:rowOff>
                  </from>
                  <to>
                    <xdr:col>34</xdr:col>
                    <xdr:colOff>600075</xdr:colOff>
                    <xdr:row>11</xdr:row>
                    <xdr:rowOff>171450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3:M70"/>
  <sheetViews>
    <sheetView zoomScaleNormal="100" workbookViewId="0">
      <selection activeCell="F19" sqref="F19"/>
    </sheetView>
  </sheetViews>
  <sheetFormatPr defaultRowHeight="15"/>
  <cols>
    <col min="1" max="1" width="34.140625" bestFit="1" customWidth="1"/>
    <col min="4" max="7" width="12.85546875" customWidth="1"/>
    <col min="8" max="8" width="9.85546875" style="47" customWidth="1"/>
    <col min="9" max="9" width="9.7109375" bestFit="1" customWidth="1"/>
    <col min="10" max="10" width="10.140625" bestFit="1" customWidth="1"/>
  </cols>
  <sheetData>
    <row r="3" spans="1:13" ht="15.75">
      <c r="A3" s="18"/>
      <c r="B3" s="41"/>
      <c r="C3" s="17"/>
      <c r="D3" s="19"/>
      <c r="E3" s="350"/>
      <c r="F3" s="350"/>
      <c r="G3" s="350"/>
    </row>
    <row r="4" spans="1:13">
      <c r="A4" s="20" t="s">
        <v>219</v>
      </c>
      <c r="B4" s="21" t="s">
        <v>140</v>
      </c>
      <c r="C4" s="42" t="s">
        <v>138</v>
      </c>
      <c r="D4" s="46" t="s">
        <v>139</v>
      </c>
      <c r="E4" s="354">
        <f>F4+1</f>
        <v>42088</v>
      </c>
      <c r="F4" s="369">
        <f>G4+1</f>
        <v>42087</v>
      </c>
      <c r="G4" s="369">
        <v>42086</v>
      </c>
      <c r="H4" s="227">
        <v>42085</v>
      </c>
      <c r="I4" s="225"/>
    </row>
    <row r="5" spans="1:13" ht="10.5" customHeight="1">
      <c r="A5" s="22"/>
      <c r="B5" s="329" t="s">
        <v>137</v>
      </c>
      <c r="C5" s="43"/>
      <c r="D5" s="330" t="s">
        <v>136</v>
      </c>
      <c r="E5" s="351"/>
      <c r="F5" s="367"/>
      <c r="G5" s="367"/>
      <c r="H5" s="228"/>
    </row>
    <row r="6" spans="1:13" ht="12" customHeight="1">
      <c r="A6" s="335" t="s">
        <v>141</v>
      </c>
      <c r="B6" s="336">
        <v>961.69</v>
      </c>
      <c r="C6" s="327">
        <v>10000</v>
      </c>
      <c r="D6" s="45">
        <f>SUM(E6:CU6)</f>
        <v>0</v>
      </c>
      <c r="E6" s="352"/>
      <c r="F6" s="368"/>
      <c r="G6" s="368"/>
      <c r="H6" s="229"/>
      <c r="J6" s="47"/>
    </row>
    <row r="7" spans="1:13" ht="12" customHeight="1">
      <c r="A7" s="337" t="s">
        <v>142</v>
      </c>
      <c r="B7" s="333">
        <v>961.75</v>
      </c>
      <c r="C7" s="327">
        <v>15000</v>
      </c>
      <c r="D7" s="45">
        <f t="shared" ref="D7:D54" si="0">SUM(E7:CU7)</f>
        <v>0</v>
      </c>
      <c r="E7" s="352"/>
      <c r="F7" s="368"/>
      <c r="G7" s="368"/>
      <c r="H7" s="230"/>
      <c r="J7" s="47"/>
    </row>
    <row r="8" spans="1:13" ht="12" customHeight="1">
      <c r="A8" s="26" t="s">
        <v>143</v>
      </c>
      <c r="B8" s="333">
        <v>961.76</v>
      </c>
      <c r="C8" s="327">
        <v>7500</v>
      </c>
      <c r="D8" s="45">
        <f t="shared" si="0"/>
        <v>0</v>
      </c>
      <c r="E8" s="352"/>
      <c r="F8" s="368"/>
      <c r="G8" s="368"/>
      <c r="H8" s="231"/>
      <c r="J8" s="47"/>
    </row>
    <row r="9" spans="1:13" ht="12" customHeight="1">
      <c r="A9" s="337" t="s">
        <v>381</v>
      </c>
      <c r="B9" s="333">
        <v>961.24</v>
      </c>
      <c r="C9" s="327">
        <v>25000</v>
      </c>
      <c r="D9" s="45">
        <f t="shared" si="0"/>
        <v>0</v>
      </c>
      <c r="E9" s="352"/>
      <c r="F9" s="368"/>
      <c r="G9" s="368"/>
      <c r="H9" s="231"/>
      <c r="J9" s="47"/>
    </row>
    <row r="10" spans="1:13" ht="12" customHeight="1">
      <c r="A10" s="332" t="s">
        <v>144</v>
      </c>
      <c r="B10" s="333">
        <v>961.66</v>
      </c>
      <c r="C10" s="327">
        <v>300000</v>
      </c>
      <c r="D10" s="45">
        <f t="shared" si="0"/>
        <v>76000</v>
      </c>
      <c r="E10" s="352">
        <v>25000</v>
      </c>
      <c r="F10" s="368">
        <v>25000</v>
      </c>
      <c r="G10" s="368">
        <v>26000</v>
      </c>
      <c r="H10" s="231"/>
      <c r="J10" s="47"/>
      <c r="K10" s="47"/>
      <c r="L10" s="47"/>
      <c r="M10" s="47"/>
    </row>
    <row r="11" spans="1:13" ht="12" customHeight="1">
      <c r="A11" s="332" t="s">
        <v>390</v>
      </c>
      <c r="B11" s="338">
        <v>961.7</v>
      </c>
      <c r="C11" s="327">
        <v>86750</v>
      </c>
      <c r="D11" s="45">
        <f t="shared" si="0"/>
        <v>4303.08</v>
      </c>
      <c r="E11" s="352">
        <v>3575.08</v>
      </c>
      <c r="F11" s="368">
        <v>728</v>
      </c>
      <c r="G11" s="368"/>
      <c r="H11" s="231"/>
      <c r="J11" s="47"/>
      <c r="K11" s="47"/>
      <c r="L11" s="47"/>
      <c r="M11" s="47"/>
    </row>
    <row r="12" spans="1:13" ht="12" customHeight="1">
      <c r="A12" s="332" t="s">
        <v>145</v>
      </c>
      <c r="B12" s="336">
        <v>961.36</v>
      </c>
      <c r="C12" s="327">
        <v>30000</v>
      </c>
      <c r="D12" s="45">
        <f t="shared" si="0"/>
        <v>0</v>
      </c>
      <c r="E12" s="352"/>
      <c r="F12" s="368"/>
      <c r="G12" s="368"/>
      <c r="H12" s="231"/>
      <c r="J12" s="47"/>
      <c r="K12" s="47"/>
      <c r="L12" s="47"/>
      <c r="M12" s="47"/>
    </row>
    <row r="13" spans="1:13" ht="12" customHeight="1">
      <c r="A13" s="337" t="s">
        <v>146</v>
      </c>
      <c r="B13" s="336">
        <v>961.05</v>
      </c>
      <c r="C13" s="327">
        <v>114000</v>
      </c>
      <c r="D13" s="45">
        <f t="shared" si="0"/>
        <v>24623.31</v>
      </c>
      <c r="E13" s="352"/>
      <c r="F13" s="368">
        <v>24623.31</v>
      </c>
      <c r="G13" s="368"/>
      <c r="H13" s="230"/>
      <c r="J13" s="47"/>
      <c r="K13" s="47"/>
      <c r="L13" s="47"/>
      <c r="M13" s="47"/>
    </row>
    <row r="14" spans="1:13" ht="12" customHeight="1">
      <c r="A14" s="337" t="s">
        <v>147</v>
      </c>
      <c r="B14" s="336">
        <v>961.12</v>
      </c>
      <c r="C14" s="327">
        <v>20000</v>
      </c>
      <c r="D14" s="45">
        <f t="shared" si="0"/>
        <v>5013</v>
      </c>
      <c r="E14" s="352">
        <v>2348</v>
      </c>
      <c r="F14" s="368">
        <v>2420</v>
      </c>
      <c r="G14" s="368">
        <v>245</v>
      </c>
      <c r="H14" s="230"/>
      <c r="J14" s="47"/>
      <c r="K14" s="47"/>
      <c r="L14" s="47"/>
      <c r="M14" s="47"/>
    </row>
    <row r="15" spans="1:13" ht="12" customHeight="1">
      <c r="A15" s="337" t="s">
        <v>228</v>
      </c>
      <c r="B15" s="336">
        <v>961.73</v>
      </c>
      <c r="C15" s="327">
        <v>30000</v>
      </c>
      <c r="D15" s="45">
        <f t="shared" si="0"/>
        <v>3041</v>
      </c>
      <c r="E15" s="352"/>
      <c r="F15" s="368"/>
      <c r="G15" s="368">
        <v>3041</v>
      </c>
      <c r="H15" s="230"/>
      <c r="J15" s="47"/>
      <c r="K15" s="47"/>
      <c r="L15" s="47"/>
      <c r="M15" s="47"/>
    </row>
    <row r="16" spans="1:13" ht="12" customHeight="1">
      <c r="A16" s="337" t="s">
        <v>229</v>
      </c>
      <c r="B16" s="336">
        <v>961.22</v>
      </c>
      <c r="C16" s="327">
        <v>7500</v>
      </c>
      <c r="D16" s="45">
        <f t="shared" si="0"/>
        <v>3250</v>
      </c>
      <c r="E16" s="352">
        <v>3250</v>
      </c>
      <c r="F16" s="368"/>
      <c r="G16" s="368"/>
      <c r="H16" s="230"/>
      <c r="J16" s="47"/>
      <c r="K16" s="47"/>
      <c r="L16" s="47"/>
      <c r="M16" s="47"/>
    </row>
    <row r="17" spans="1:13" ht="12" customHeight="1">
      <c r="A17" s="332" t="s">
        <v>230</v>
      </c>
      <c r="B17" s="336">
        <v>961.17</v>
      </c>
      <c r="C17" s="327">
        <v>43200</v>
      </c>
      <c r="D17" s="45">
        <f t="shared" si="0"/>
        <v>9000</v>
      </c>
      <c r="E17" s="352">
        <v>3000</v>
      </c>
      <c r="F17" s="368">
        <v>3000</v>
      </c>
      <c r="G17" s="368">
        <v>3000</v>
      </c>
      <c r="H17" s="230"/>
      <c r="J17" s="47"/>
      <c r="K17" s="47"/>
      <c r="L17" s="47"/>
      <c r="M17" s="47"/>
    </row>
    <row r="18" spans="1:13" ht="12" customHeight="1">
      <c r="A18" s="26" t="s">
        <v>231</v>
      </c>
      <c r="B18" s="336">
        <v>961.72</v>
      </c>
      <c r="C18" s="327">
        <v>2000</v>
      </c>
      <c r="D18" s="45">
        <f t="shared" si="0"/>
        <v>0</v>
      </c>
      <c r="E18" s="352"/>
      <c r="F18" s="368"/>
      <c r="G18" s="368"/>
      <c r="H18" s="230"/>
      <c r="J18" s="47"/>
    </row>
    <row r="19" spans="1:13" ht="12" customHeight="1">
      <c r="A19" s="332" t="s">
        <v>148</v>
      </c>
      <c r="B19" s="336">
        <v>961.63</v>
      </c>
      <c r="C19" s="327">
        <v>195000</v>
      </c>
      <c r="D19" s="45">
        <f t="shared" si="0"/>
        <v>36950</v>
      </c>
      <c r="E19" s="352">
        <v>19625</v>
      </c>
      <c r="F19" s="368">
        <v>12825</v>
      </c>
      <c r="G19" s="368">
        <v>4500</v>
      </c>
      <c r="H19" s="231"/>
      <c r="J19" s="47"/>
    </row>
    <row r="20" spans="1:13" ht="12" customHeight="1">
      <c r="A20" s="26" t="s">
        <v>232</v>
      </c>
      <c r="B20" s="336">
        <v>961.74</v>
      </c>
      <c r="C20" s="327">
        <v>49000</v>
      </c>
      <c r="D20" s="45">
        <f t="shared" si="0"/>
        <v>10200</v>
      </c>
      <c r="E20" s="352">
        <f>'Rental List'!E53</f>
        <v>3400</v>
      </c>
      <c r="F20" s="368">
        <v>3400</v>
      </c>
      <c r="G20" s="368">
        <v>3400</v>
      </c>
      <c r="H20" s="230"/>
      <c r="J20" s="47"/>
    </row>
    <row r="21" spans="1:13" ht="12" customHeight="1">
      <c r="A21" s="332" t="s">
        <v>149</v>
      </c>
      <c r="B21" s="336">
        <v>961.62</v>
      </c>
      <c r="C21" s="327">
        <v>0</v>
      </c>
      <c r="D21" s="45">
        <f t="shared" si="0"/>
        <v>0</v>
      </c>
      <c r="E21" s="352"/>
      <c r="F21" s="368"/>
      <c r="G21" s="368"/>
      <c r="H21" s="230"/>
      <c r="J21" s="47"/>
    </row>
    <row r="22" spans="1:13" ht="12" customHeight="1">
      <c r="A22" s="26" t="s">
        <v>150</v>
      </c>
      <c r="B22" s="336">
        <v>961.65</v>
      </c>
      <c r="C22" s="327">
        <v>0</v>
      </c>
      <c r="D22" s="45">
        <f t="shared" si="0"/>
        <v>0</v>
      </c>
      <c r="E22" s="352"/>
      <c r="F22" s="368"/>
      <c r="G22" s="368"/>
      <c r="H22" s="230"/>
      <c r="J22" s="47"/>
    </row>
    <row r="23" spans="1:13" ht="12" customHeight="1">
      <c r="A23" s="332" t="s">
        <v>151</v>
      </c>
      <c r="B23" s="336">
        <v>961.04</v>
      </c>
      <c r="C23" s="327">
        <v>36500</v>
      </c>
      <c r="D23" s="45">
        <f t="shared" si="0"/>
        <v>4847.5</v>
      </c>
      <c r="E23" s="352"/>
      <c r="F23" s="368">
        <v>4847.5</v>
      </c>
      <c r="G23" s="368"/>
      <c r="H23" s="230"/>
      <c r="J23" s="47"/>
    </row>
    <row r="24" spans="1:13" ht="12" customHeight="1">
      <c r="A24" s="332" t="s">
        <v>152</v>
      </c>
      <c r="B24" s="336">
        <v>961.64</v>
      </c>
      <c r="C24" s="327">
        <v>45000</v>
      </c>
      <c r="D24" s="45">
        <f t="shared" si="0"/>
        <v>0</v>
      </c>
      <c r="E24" s="352"/>
      <c r="F24" s="368"/>
      <c r="G24" s="368"/>
      <c r="H24" s="230"/>
      <c r="J24" s="47"/>
    </row>
    <row r="25" spans="1:13" ht="12" customHeight="1">
      <c r="A25" s="337" t="s">
        <v>153</v>
      </c>
      <c r="B25" s="336">
        <v>961.23</v>
      </c>
      <c r="C25" s="327">
        <v>21750</v>
      </c>
      <c r="D25" s="45">
        <f t="shared" si="0"/>
        <v>0</v>
      </c>
      <c r="E25" s="352"/>
      <c r="F25" s="368"/>
      <c r="G25" s="368"/>
      <c r="H25" s="230"/>
      <c r="J25" s="47"/>
    </row>
    <row r="26" spans="1:13" ht="12" customHeight="1">
      <c r="A26" s="337" t="s">
        <v>382</v>
      </c>
      <c r="B26" s="336">
        <v>961.11</v>
      </c>
      <c r="C26" s="327">
        <v>12000</v>
      </c>
      <c r="D26" s="45">
        <f t="shared" si="0"/>
        <v>0</v>
      </c>
      <c r="E26" s="352"/>
      <c r="F26" s="368"/>
      <c r="G26" s="368"/>
      <c r="H26" s="230"/>
      <c r="J26" s="47"/>
    </row>
    <row r="27" spans="1:13" ht="12" customHeight="1">
      <c r="A27" s="337" t="s">
        <v>383</v>
      </c>
      <c r="B27" s="336">
        <v>961.31</v>
      </c>
      <c r="C27" s="327">
        <v>22200</v>
      </c>
      <c r="D27" s="45">
        <f t="shared" si="0"/>
        <v>10500</v>
      </c>
      <c r="E27" s="352">
        <v>3500</v>
      </c>
      <c r="F27" s="368">
        <v>3500</v>
      </c>
      <c r="G27" s="368">
        <v>3500</v>
      </c>
      <c r="H27" s="231"/>
      <c r="J27" s="47"/>
    </row>
    <row r="28" spans="1:13" ht="12" customHeight="1">
      <c r="A28" s="337" t="s">
        <v>384</v>
      </c>
      <c r="B28" s="336">
        <v>961.18</v>
      </c>
      <c r="C28" s="327">
        <v>0</v>
      </c>
      <c r="D28" s="45">
        <f t="shared" si="0"/>
        <v>0</v>
      </c>
      <c r="E28" s="352"/>
      <c r="F28" s="368"/>
      <c r="G28" s="368"/>
      <c r="H28" s="230"/>
      <c r="J28" s="47"/>
    </row>
    <row r="29" spans="1:13" ht="12" customHeight="1">
      <c r="A29" s="337" t="s">
        <v>233</v>
      </c>
      <c r="B29" s="336">
        <v>961.67</v>
      </c>
      <c r="C29" s="327">
        <v>63900</v>
      </c>
      <c r="D29" s="45">
        <f t="shared" si="0"/>
        <v>9016.65</v>
      </c>
      <c r="E29" s="352"/>
      <c r="F29" s="368">
        <v>3064.65</v>
      </c>
      <c r="G29" s="368">
        <v>5952</v>
      </c>
      <c r="H29" s="231"/>
      <c r="J29" s="47"/>
    </row>
    <row r="30" spans="1:13" ht="12" customHeight="1">
      <c r="A30" s="332" t="s">
        <v>234</v>
      </c>
      <c r="B30" s="336">
        <v>961.78</v>
      </c>
      <c r="C30" s="327">
        <v>1500</v>
      </c>
      <c r="D30" s="45">
        <f t="shared" si="0"/>
        <v>0</v>
      </c>
      <c r="E30" s="352"/>
      <c r="F30" s="368"/>
      <c r="G30" s="368"/>
      <c r="H30" s="230"/>
      <c r="J30" s="47"/>
    </row>
    <row r="31" spans="1:13" ht="12" customHeight="1">
      <c r="A31" s="26" t="s">
        <v>235</v>
      </c>
      <c r="B31" s="336">
        <v>961.16</v>
      </c>
      <c r="C31" s="327">
        <v>45000</v>
      </c>
      <c r="D31" s="45">
        <f t="shared" si="0"/>
        <v>3000</v>
      </c>
      <c r="E31" s="352">
        <v>1000</v>
      </c>
      <c r="F31" s="368">
        <v>1000</v>
      </c>
      <c r="G31" s="368">
        <v>1000</v>
      </c>
      <c r="H31" s="231"/>
      <c r="J31" s="47"/>
    </row>
    <row r="32" spans="1:13" ht="12" customHeight="1">
      <c r="A32" s="332" t="s">
        <v>236</v>
      </c>
      <c r="B32" s="336">
        <v>961.61</v>
      </c>
      <c r="C32" s="327">
        <v>17400</v>
      </c>
      <c r="D32" s="45">
        <f t="shared" si="0"/>
        <v>9049</v>
      </c>
      <c r="E32" s="352">
        <v>3316</v>
      </c>
      <c r="F32" s="368">
        <v>3079</v>
      </c>
      <c r="G32" s="368">
        <v>2654</v>
      </c>
      <c r="H32" s="231"/>
      <c r="J32" s="47"/>
    </row>
    <row r="33" spans="1:10" ht="12" customHeight="1">
      <c r="A33" s="337" t="s">
        <v>385</v>
      </c>
      <c r="B33" s="336">
        <v>961.33</v>
      </c>
      <c r="C33" s="327">
        <v>24000</v>
      </c>
      <c r="D33" s="45">
        <f t="shared" si="0"/>
        <v>0</v>
      </c>
      <c r="E33" s="352"/>
      <c r="F33" s="368"/>
      <c r="G33" s="368"/>
      <c r="H33" s="231"/>
      <c r="J33" s="47"/>
    </row>
    <row r="34" spans="1:10" ht="12" customHeight="1">
      <c r="A34" s="337" t="s">
        <v>154</v>
      </c>
      <c r="B34" s="336">
        <v>961.71</v>
      </c>
      <c r="C34" s="327">
        <v>11600</v>
      </c>
      <c r="D34" s="45">
        <f t="shared" si="0"/>
        <v>0</v>
      </c>
      <c r="E34" s="352"/>
      <c r="F34" s="368"/>
      <c r="G34" s="368"/>
      <c r="H34" s="230"/>
      <c r="J34" s="47"/>
    </row>
    <row r="35" spans="1:10" ht="12" customHeight="1">
      <c r="A35" s="337" t="s">
        <v>237</v>
      </c>
      <c r="B35" s="336">
        <v>961.77</v>
      </c>
      <c r="C35" s="327">
        <v>1500</v>
      </c>
      <c r="D35" s="45">
        <f t="shared" si="0"/>
        <v>2950</v>
      </c>
      <c r="E35" s="352">
        <v>1450</v>
      </c>
      <c r="F35" s="368">
        <v>750</v>
      </c>
      <c r="G35" s="368">
        <v>750</v>
      </c>
      <c r="H35" s="230"/>
      <c r="J35" s="47"/>
    </row>
    <row r="36" spans="1:10" ht="12" customHeight="1">
      <c r="A36" s="337" t="s">
        <v>238</v>
      </c>
      <c r="B36" s="336">
        <v>961.68</v>
      </c>
      <c r="C36" s="327">
        <v>14500</v>
      </c>
      <c r="D36" s="45">
        <f t="shared" si="0"/>
        <v>4040</v>
      </c>
      <c r="E36" s="352">
        <v>3040</v>
      </c>
      <c r="F36" s="368"/>
      <c r="G36" s="368">
        <v>1000</v>
      </c>
      <c r="H36" s="231"/>
      <c r="J36" s="47"/>
    </row>
    <row r="37" spans="1:10" ht="12" customHeight="1">
      <c r="A37" s="337" t="s">
        <v>239</v>
      </c>
      <c r="B37" s="336">
        <v>961.79</v>
      </c>
      <c r="C37" s="327">
        <v>5940</v>
      </c>
      <c r="D37" s="45">
        <f t="shared" si="0"/>
        <v>1635</v>
      </c>
      <c r="E37" s="352">
        <f>'Rental List'!E41</f>
        <v>695</v>
      </c>
      <c r="F37" s="368">
        <v>470</v>
      </c>
      <c r="G37" s="368">
        <v>470</v>
      </c>
      <c r="H37" s="230"/>
      <c r="J37" s="47"/>
    </row>
    <row r="38" spans="1:10" ht="12" customHeight="1">
      <c r="A38" s="337" t="s">
        <v>240</v>
      </c>
      <c r="B38" s="338">
        <v>961.4</v>
      </c>
      <c r="C38" s="327">
        <v>12500</v>
      </c>
      <c r="D38" s="45">
        <f t="shared" si="0"/>
        <v>1006</v>
      </c>
      <c r="E38" s="352"/>
      <c r="F38" s="368"/>
      <c r="G38" s="368">
        <v>1006</v>
      </c>
      <c r="H38" s="230"/>
      <c r="J38" s="47"/>
    </row>
    <row r="39" spans="1:10" ht="12" customHeight="1">
      <c r="A39" s="337" t="s">
        <v>386</v>
      </c>
      <c r="B39" s="336">
        <v>961.47</v>
      </c>
      <c r="C39" s="327">
        <v>3000</v>
      </c>
      <c r="D39" s="45">
        <f t="shared" si="0"/>
        <v>0</v>
      </c>
      <c r="E39" s="352"/>
      <c r="F39" s="368"/>
      <c r="G39" s="368"/>
      <c r="H39" s="231"/>
      <c r="J39" s="47"/>
    </row>
    <row r="40" spans="1:10" ht="12" customHeight="1">
      <c r="A40" s="337" t="s">
        <v>241</v>
      </c>
      <c r="B40" s="336">
        <v>961.15</v>
      </c>
      <c r="C40" s="327">
        <v>10000</v>
      </c>
      <c r="D40" s="45">
        <f t="shared" si="0"/>
        <v>0</v>
      </c>
      <c r="E40" s="352"/>
      <c r="F40" s="368"/>
      <c r="G40" s="368"/>
      <c r="H40" s="230"/>
      <c r="J40" s="47"/>
    </row>
    <row r="41" spans="1:10" ht="12" customHeight="1">
      <c r="A41" s="337" t="s">
        <v>242</v>
      </c>
      <c r="B41" s="338">
        <v>961.6</v>
      </c>
      <c r="C41" s="327">
        <v>5000</v>
      </c>
      <c r="D41" s="45">
        <f t="shared" si="0"/>
        <v>0</v>
      </c>
      <c r="E41" s="352"/>
      <c r="F41" s="368"/>
      <c r="G41" s="368"/>
      <c r="H41" s="230"/>
      <c r="J41" s="47"/>
    </row>
    <row r="42" spans="1:10" ht="12" customHeight="1">
      <c r="A42" s="339" t="s">
        <v>155</v>
      </c>
      <c r="B42" s="340">
        <v>9250</v>
      </c>
      <c r="C42" s="327">
        <v>15000</v>
      </c>
      <c r="D42" s="45">
        <f t="shared" si="0"/>
        <v>0</v>
      </c>
      <c r="E42" s="352"/>
      <c r="F42" s="368"/>
      <c r="G42" s="368"/>
      <c r="H42" s="230"/>
      <c r="J42" s="47"/>
    </row>
    <row r="43" spans="1:10" ht="12" customHeight="1">
      <c r="A43" s="337" t="s">
        <v>156</v>
      </c>
      <c r="B43" s="336">
        <v>961.92</v>
      </c>
      <c r="C43" s="327">
        <v>2200</v>
      </c>
      <c r="D43" s="45">
        <f t="shared" si="0"/>
        <v>0</v>
      </c>
      <c r="E43" s="352"/>
      <c r="F43" s="368"/>
      <c r="G43" s="368"/>
      <c r="H43" s="230"/>
      <c r="J43" s="47"/>
    </row>
    <row r="44" spans="1:10" ht="12" customHeight="1">
      <c r="A44" s="337" t="s">
        <v>157</v>
      </c>
      <c r="B44" s="336">
        <v>961.99</v>
      </c>
      <c r="C44" s="327">
        <v>19807</v>
      </c>
      <c r="D44" s="45">
        <f t="shared" si="0"/>
        <v>0</v>
      </c>
      <c r="E44" s="352"/>
      <c r="F44" s="368"/>
      <c r="G44" s="368"/>
      <c r="H44" s="230"/>
    </row>
    <row r="45" spans="1:10" ht="12" customHeight="1">
      <c r="A45" s="337" t="s">
        <v>387</v>
      </c>
      <c r="B45" s="338">
        <v>961.9</v>
      </c>
      <c r="C45" s="327">
        <v>0</v>
      </c>
      <c r="D45" s="45">
        <f t="shared" si="0"/>
        <v>0</v>
      </c>
      <c r="E45" s="352"/>
      <c r="F45" s="368"/>
      <c r="G45" s="368"/>
      <c r="H45" s="230"/>
    </row>
    <row r="46" spans="1:10" ht="12" customHeight="1">
      <c r="A46" s="22"/>
      <c r="B46" s="23"/>
      <c r="C46" s="327">
        <v>0</v>
      </c>
      <c r="D46" s="45">
        <f t="shared" si="0"/>
        <v>0</v>
      </c>
      <c r="E46" s="352"/>
      <c r="F46" s="368"/>
      <c r="G46" s="368"/>
      <c r="H46" s="230"/>
    </row>
    <row r="47" spans="1:10" ht="12" customHeight="1">
      <c r="A47" s="22"/>
      <c r="B47" s="23"/>
      <c r="C47" s="327">
        <v>0</v>
      </c>
      <c r="D47" s="45">
        <f t="shared" si="0"/>
        <v>0</v>
      </c>
      <c r="E47" s="352"/>
      <c r="F47" s="368"/>
      <c r="G47" s="368"/>
      <c r="H47" s="230"/>
    </row>
    <row r="48" spans="1:10" ht="12" customHeight="1">
      <c r="A48" s="22"/>
      <c r="B48" s="33"/>
      <c r="C48" s="34">
        <v>0</v>
      </c>
      <c r="D48" s="45">
        <f t="shared" si="0"/>
        <v>0</v>
      </c>
      <c r="E48" s="352"/>
      <c r="F48" s="368"/>
      <c r="G48" s="368"/>
      <c r="H48" s="230"/>
    </row>
    <row r="49" spans="1:10" ht="12" customHeight="1">
      <c r="A49" s="332"/>
      <c r="B49" s="333"/>
      <c r="C49" s="34">
        <v>0</v>
      </c>
      <c r="D49" s="45">
        <f t="shared" si="0"/>
        <v>0</v>
      </c>
      <c r="E49" s="352"/>
      <c r="F49" s="368"/>
      <c r="G49" s="368"/>
      <c r="H49" s="334"/>
    </row>
    <row r="50" spans="1:10" ht="12" customHeight="1">
      <c r="A50" s="27"/>
      <c r="B50" s="23"/>
      <c r="C50" s="34">
        <v>0</v>
      </c>
      <c r="D50" s="45">
        <f t="shared" si="0"/>
        <v>0</v>
      </c>
      <c r="E50" s="352"/>
      <c r="F50" s="368"/>
      <c r="G50" s="368"/>
      <c r="H50" s="230"/>
    </row>
    <row r="51" spans="1:10" ht="12" customHeight="1">
      <c r="A51" s="27"/>
      <c r="B51" s="23"/>
      <c r="C51" s="34">
        <v>0</v>
      </c>
      <c r="D51" s="45">
        <f t="shared" si="0"/>
        <v>0</v>
      </c>
      <c r="E51" s="352"/>
      <c r="F51" s="368"/>
      <c r="G51" s="368"/>
      <c r="H51" s="230"/>
    </row>
    <row r="52" spans="1:10" ht="12" customHeight="1">
      <c r="A52" s="27"/>
      <c r="B52" s="23"/>
      <c r="C52" s="34">
        <v>0</v>
      </c>
      <c r="D52" s="45">
        <f t="shared" si="0"/>
        <v>0</v>
      </c>
      <c r="E52" s="352"/>
      <c r="F52" s="368"/>
      <c r="G52" s="368"/>
      <c r="H52" s="230"/>
    </row>
    <row r="53" spans="1:10" ht="12" customHeight="1">
      <c r="A53" s="27"/>
      <c r="B53" s="23"/>
      <c r="C53" s="34">
        <v>0</v>
      </c>
      <c r="D53" s="45">
        <f t="shared" si="0"/>
        <v>0</v>
      </c>
      <c r="E53" s="352"/>
      <c r="F53" s="368"/>
      <c r="G53" s="368"/>
      <c r="H53" s="230"/>
    </row>
    <row r="54" spans="1:10" ht="12" customHeight="1">
      <c r="A54" s="26"/>
      <c r="B54" s="23"/>
      <c r="C54" s="34">
        <v>0</v>
      </c>
      <c r="D54" s="45">
        <f t="shared" si="0"/>
        <v>0</v>
      </c>
      <c r="E54" s="352"/>
      <c r="F54" s="368"/>
      <c r="G54" s="368"/>
      <c r="H54" s="230"/>
    </row>
    <row r="55" spans="1:10" ht="15.75" thickBot="1">
      <c r="A55" s="35" t="s">
        <v>135</v>
      </c>
      <c r="B55" s="23"/>
      <c r="C55" s="24">
        <f t="shared" ref="C55:H55" si="1">SUM(C6:C54)</f>
        <v>1325247</v>
      </c>
      <c r="D55" s="45">
        <f t="shared" si="1"/>
        <v>218424.54</v>
      </c>
      <c r="E55" s="355">
        <f t="shared" si="1"/>
        <v>73199.08</v>
      </c>
      <c r="F55" s="45">
        <f t="shared" si="1"/>
        <v>88707.459999999992</v>
      </c>
      <c r="G55" s="45">
        <f t="shared" si="1"/>
        <v>56518</v>
      </c>
      <c r="H55" s="45">
        <f t="shared" si="1"/>
        <v>0</v>
      </c>
      <c r="J55" s="65"/>
    </row>
    <row r="56" spans="1:10" ht="12" customHeight="1" thickTop="1">
      <c r="A56" s="36" t="s">
        <v>158</v>
      </c>
      <c r="B56" s="336">
        <v>963.62</v>
      </c>
      <c r="C56" s="328">
        <v>12000</v>
      </c>
      <c r="D56" s="45">
        <f>SUM(E56:HZ56)</f>
        <v>0</v>
      </c>
      <c r="E56" s="352"/>
      <c r="F56" s="368"/>
      <c r="G56" s="368"/>
      <c r="H56" s="232"/>
    </row>
    <row r="57" spans="1:10" ht="12" customHeight="1">
      <c r="A57" s="341" t="s">
        <v>159</v>
      </c>
      <c r="B57" s="336">
        <v>963.64</v>
      </c>
      <c r="C57" s="328">
        <v>26578</v>
      </c>
      <c r="D57" s="45">
        <f t="shared" ref="D57:D67" si="2">SUM(E57:HZ57)</f>
        <v>26440.04</v>
      </c>
      <c r="E57" s="352"/>
      <c r="F57" s="368">
        <v>26440.04</v>
      </c>
      <c r="G57" s="368"/>
      <c r="H57" s="230"/>
    </row>
    <row r="58" spans="1:10" ht="12" customHeight="1">
      <c r="A58" s="341" t="s">
        <v>160</v>
      </c>
      <c r="B58" s="336">
        <v>963.63</v>
      </c>
      <c r="C58" s="328">
        <v>194672</v>
      </c>
      <c r="D58" s="45">
        <f t="shared" si="2"/>
        <v>0</v>
      </c>
      <c r="E58" s="352"/>
      <c r="F58" s="368"/>
      <c r="G58" s="368"/>
      <c r="H58" s="230"/>
    </row>
    <row r="59" spans="1:10" ht="12" customHeight="1">
      <c r="A59" s="342" t="s">
        <v>161</v>
      </c>
      <c r="B59" s="336">
        <v>963.61</v>
      </c>
      <c r="C59" s="328">
        <v>13500</v>
      </c>
      <c r="D59" s="45">
        <f t="shared" si="2"/>
        <v>0</v>
      </c>
      <c r="E59" s="352"/>
      <c r="F59" s="368"/>
      <c r="G59" s="368"/>
      <c r="H59" s="230"/>
    </row>
    <row r="60" spans="1:10" ht="12" customHeight="1">
      <c r="A60" s="342" t="s">
        <v>162</v>
      </c>
      <c r="B60" s="338">
        <v>963.6</v>
      </c>
      <c r="C60" s="328">
        <v>9000</v>
      </c>
      <c r="D60" s="45">
        <f t="shared" si="2"/>
        <v>11575</v>
      </c>
      <c r="E60" s="352"/>
      <c r="F60" s="368"/>
      <c r="G60" s="368">
        <v>11575</v>
      </c>
      <c r="H60" s="230"/>
    </row>
    <row r="61" spans="1:10" ht="12" customHeight="1">
      <c r="A61" s="342" t="s">
        <v>163</v>
      </c>
      <c r="B61" s="338">
        <v>964.6</v>
      </c>
      <c r="C61" s="328">
        <v>144146</v>
      </c>
      <c r="D61" s="45">
        <f t="shared" si="2"/>
        <v>0</v>
      </c>
      <c r="E61" s="352"/>
      <c r="F61" s="368"/>
      <c r="G61" s="368"/>
      <c r="H61" s="230"/>
    </row>
    <row r="62" spans="1:10" ht="12" customHeight="1">
      <c r="A62" s="337" t="s">
        <v>164</v>
      </c>
      <c r="B62" s="336">
        <v>964.45</v>
      </c>
      <c r="C62" s="328">
        <v>21500</v>
      </c>
      <c r="D62" s="45">
        <f t="shared" si="2"/>
        <v>0</v>
      </c>
      <c r="E62" s="352"/>
      <c r="F62" s="368"/>
      <c r="G62" s="368"/>
      <c r="H62" s="230"/>
    </row>
    <row r="63" spans="1:10" ht="12" customHeight="1">
      <c r="A63" s="342" t="s">
        <v>165</v>
      </c>
      <c r="B63" s="336">
        <v>964.61</v>
      </c>
      <c r="C63" s="328">
        <v>25000</v>
      </c>
      <c r="D63" s="45">
        <f t="shared" si="2"/>
        <v>0</v>
      </c>
      <c r="E63" s="352"/>
      <c r="F63" s="368"/>
      <c r="G63" s="368"/>
      <c r="H63" s="230"/>
    </row>
    <row r="64" spans="1:10" ht="12" customHeight="1">
      <c r="A64" s="342" t="s">
        <v>387</v>
      </c>
      <c r="B64" s="338">
        <v>963.9</v>
      </c>
      <c r="C64" s="25">
        <f>SUM(D64:GW64)</f>
        <v>0</v>
      </c>
      <c r="D64" s="45">
        <f t="shared" si="2"/>
        <v>0</v>
      </c>
      <c r="E64" s="352"/>
      <c r="F64" s="368"/>
      <c r="G64" s="368"/>
      <c r="H64" s="230"/>
    </row>
    <row r="65" spans="1:8" ht="12" customHeight="1">
      <c r="A65" s="28"/>
      <c r="B65" s="23"/>
      <c r="C65" s="25">
        <f>SUM(D65:GW65)</f>
        <v>0</v>
      </c>
      <c r="D65" s="45">
        <f t="shared" si="2"/>
        <v>0</v>
      </c>
      <c r="E65" s="352"/>
      <c r="F65" s="368"/>
      <c r="G65" s="368"/>
      <c r="H65" s="230"/>
    </row>
    <row r="66" spans="1:8" ht="12" customHeight="1">
      <c r="A66" s="28"/>
      <c r="B66" s="23"/>
      <c r="C66" s="25">
        <f>SUM(D66:GW66)</f>
        <v>0</v>
      </c>
      <c r="D66" s="45">
        <f t="shared" si="2"/>
        <v>0</v>
      </c>
      <c r="E66" s="352"/>
      <c r="F66" s="368"/>
      <c r="G66" s="368"/>
      <c r="H66" s="230"/>
    </row>
    <row r="67" spans="1:8" ht="12" customHeight="1" thickBot="1">
      <c r="A67" s="29"/>
      <c r="B67" s="23"/>
      <c r="C67" s="25">
        <f>SUM(D67:GW67)</f>
        <v>0</v>
      </c>
      <c r="D67" s="45">
        <f t="shared" si="2"/>
        <v>0</v>
      </c>
      <c r="E67" s="352"/>
      <c r="F67" s="368"/>
      <c r="G67" s="368"/>
      <c r="H67" s="230"/>
    </row>
    <row r="68" spans="1:8" ht="16.5" thickTop="1" thickBot="1">
      <c r="A68" s="30" t="s">
        <v>134</v>
      </c>
      <c r="B68" s="23"/>
      <c r="C68" s="24">
        <f t="shared" ref="C68:H68" si="3">SUM(C56:C67)</f>
        <v>446396</v>
      </c>
      <c r="D68" s="45">
        <f t="shared" si="3"/>
        <v>38015.040000000001</v>
      </c>
      <c r="E68" s="355">
        <f t="shared" si="3"/>
        <v>0</v>
      </c>
      <c r="F68" s="45">
        <f t="shared" si="3"/>
        <v>26440.04</v>
      </c>
      <c r="G68" s="45">
        <f t="shared" si="3"/>
        <v>11575</v>
      </c>
      <c r="H68" s="45">
        <f t="shared" si="3"/>
        <v>0</v>
      </c>
    </row>
    <row r="69" spans="1:8" ht="15.75" thickTop="1">
      <c r="A69" s="31" t="s">
        <v>133</v>
      </c>
      <c r="B69" s="23"/>
      <c r="C69" s="44"/>
      <c r="D69" s="50">
        <f>SUM(D57:D68)</f>
        <v>76030.080000000002</v>
      </c>
      <c r="E69" s="355">
        <f>SUM(E68,E55)</f>
        <v>73199.08</v>
      </c>
      <c r="F69" s="45">
        <f>SUM(F68,F55)</f>
        <v>115147.5</v>
      </c>
      <c r="G69" s="45">
        <f>SUM(G68,G55)</f>
        <v>68093</v>
      </c>
      <c r="H69" s="45">
        <f>SUM(H68,H55)</f>
        <v>0</v>
      </c>
    </row>
    <row r="70" spans="1:8">
      <c r="A70" s="32" t="s">
        <v>132</v>
      </c>
      <c r="B70" s="23"/>
      <c r="C70" s="24">
        <f>C68+C55</f>
        <v>1771643</v>
      </c>
      <c r="D70" s="45">
        <f>D68+D55</f>
        <v>256439.58000000002</v>
      </c>
      <c r="E70" s="353"/>
      <c r="F70" s="353"/>
      <c r="G70" s="353"/>
      <c r="H70" s="331"/>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Macro1">
                <anchor moveWithCells="1" sizeWithCells="1">
                  <from>
                    <xdr:col>3</xdr:col>
                    <xdr:colOff>85725</xdr:colOff>
                    <xdr:row>1</xdr:row>
                    <xdr:rowOff>9525</xdr:rowOff>
                  </from>
                  <to>
                    <xdr:col>3</xdr:col>
                    <xdr:colOff>695325</xdr:colOff>
                    <xdr:row>1</xdr:row>
                    <xdr:rowOff>171450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285"/>
  <sheetViews>
    <sheetView showGridLines="0" zoomScaleNormal="100" workbookViewId="0">
      <pane xSplit="2" ySplit="11" topLeftCell="C12" activePane="bottomRight" state="frozen"/>
      <selection pane="topRight" activeCell="C1" sqref="C1"/>
      <selection pane="bottomLeft" activeCell="A10" sqref="A10"/>
      <selection pane="bottomRight" activeCell="J50" sqref="J50"/>
    </sheetView>
  </sheetViews>
  <sheetFormatPr defaultColWidth="11.42578125" defaultRowHeight="12.75"/>
  <cols>
    <col min="1" max="1" width="8.42578125" style="74" customWidth="1"/>
    <col min="2" max="2" width="9" style="74" customWidth="1"/>
    <col min="3" max="4" width="7.85546875" style="74" customWidth="1"/>
    <col min="5" max="6" width="8.7109375" style="74" customWidth="1"/>
    <col min="7" max="7" width="8.28515625" style="74" customWidth="1"/>
    <col min="8" max="8" width="6.42578125" style="74" customWidth="1"/>
    <col min="9" max="9" width="10.28515625" style="74" customWidth="1"/>
    <col min="10" max="10" width="10.140625" style="74" customWidth="1"/>
    <col min="11" max="11" width="10.28515625" style="74" customWidth="1"/>
    <col min="12" max="256" width="11.42578125" style="74"/>
    <col min="257" max="257" width="8.42578125" style="74" customWidth="1"/>
    <col min="258" max="258" width="9" style="74" customWidth="1"/>
    <col min="259" max="260" width="7.85546875" style="74" customWidth="1"/>
    <col min="261" max="262" width="8.7109375" style="74" customWidth="1"/>
    <col min="263" max="263" width="8.28515625" style="74" customWidth="1"/>
    <col min="264" max="264" width="6.42578125" style="74" customWidth="1"/>
    <col min="265" max="265" width="10.28515625" style="74" customWidth="1"/>
    <col min="266" max="266" width="10.140625" style="74" customWidth="1"/>
    <col min="267" max="267" width="10.28515625" style="74" customWidth="1"/>
    <col min="268" max="512" width="11.42578125" style="74"/>
    <col min="513" max="513" width="8.42578125" style="74" customWidth="1"/>
    <col min="514" max="514" width="9" style="74" customWidth="1"/>
    <col min="515" max="516" width="7.85546875" style="74" customWidth="1"/>
    <col min="517" max="518" width="8.7109375" style="74" customWidth="1"/>
    <col min="519" max="519" width="8.28515625" style="74" customWidth="1"/>
    <col min="520" max="520" width="6.42578125" style="74" customWidth="1"/>
    <col min="521" max="521" width="10.28515625" style="74" customWidth="1"/>
    <col min="522" max="522" width="10.140625" style="74" customWidth="1"/>
    <col min="523" max="523" width="10.28515625" style="74" customWidth="1"/>
    <col min="524" max="768" width="11.42578125" style="74"/>
    <col min="769" max="769" width="8.42578125" style="74" customWidth="1"/>
    <col min="770" max="770" width="9" style="74" customWidth="1"/>
    <col min="771" max="772" width="7.85546875" style="74" customWidth="1"/>
    <col min="773" max="774" width="8.7109375" style="74" customWidth="1"/>
    <col min="775" max="775" width="8.28515625" style="74" customWidth="1"/>
    <col min="776" max="776" width="6.42578125" style="74" customWidth="1"/>
    <col min="777" max="777" width="10.28515625" style="74" customWidth="1"/>
    <col min="778" max="778" width="10.140625" style="74" customWidth="1"/>
    <col min="779" max="779" width="10.28515625" style="74" customWidth="1"/>
    <col min="780" max="1024" width="11.42578125" style="74"/>
    <col min="1025" max="1025" width="8.42578125" style="74" customWidth="1"/>
    <col min="1026" max="1026" width="9" style="74" customWidth="1"/>
    <col min="1027" max="1028" width="7.85546875" style="74" customWidth="1"/>
    <col min="1029" max="1030" width="8.7109375" style="74" customWidth="1"/>
    <col min="1031" max="1031" width="8.28515625" style="74" customWidth="1"/>
    <col min="1032" max="1032" width="6.42578125" style="74" customWidth="1"/>
    <col min="1033" max="1033" width="10.28515625" style="74" customWidth="1"/>
    <col min="1034" max="1034" width="10.140625" style="74" customWidth="1"/>
    <col min="1035" max="1035" width="10.28515625" style="74" customWidth="1"/>
    <col min="1036" max="1280" width="11.42578125" style="74"/>
    <col min="1281" max="1281" width="8.42578125" style="74" customWidth="1"/>
    <col min="1282" max="1282" width="9" style="74" customWidth="1"/>
    <col min="1283" max="1284" width="7.85546875" style="74" customWidth="1"/>
    <col min="1285" max="1286" width="8.7109375" style="74" customWidth="1"/>
    <col min="1287" max="1287" width="8.28515625" style="74" customWidth="1"/>
    <col min="1288" max="1288" width="6.42578125" style="74" customWidth="1"/>
    <col min="1289" max="1289" width="10.28515625" style="74" customWidth="1"/>
    <col min="1290" max="1290" width="10.140625" style="74" customWidth="1"/>
    <col min="1291" max="1291" width="10.28515625" style="74" customWidth="1"/>
    <col min="1292" max="1536" width="11.42578125" style="74"/>
    <col min="1537" max="1537" width="8.42578125" style="74" customWidth="1"/>
    <col min="1538" max="1538" width="9" style="74" customWidth="1"/>
    <col min="1539" max="1540" width="7.85546875" style="74" customWidth="1"/>
    <col min="1541" max="1542" width="8.7109375" style="74" customWidth="1"/>
    <col min="1543" max="1543" width="8.28515625" style="74" customWidth="1"/>
    <col min="1544" max="1544" width="6.42578125" style="74" customWidth="1"/>
    <col min="1545" max="1545" width="10.28515625" style="74" customWidth="1"/>
    <col min="1546" max="1546" width="10.140625" style="74" customWidth="1"/>
    <col min="1547" max="1547" width="10.28515625" style="74" customWidth="1"/>
    <col min="1548" max="1792" width="11.42578125" style="74"/>
    <col min="1793" max="1793" width="8.42578125" style="74" customWidth="1"/>
    <col min="1794" max="1794" width="9" style="74" customWidth="1"/>
    <col min="1795" max="1796" width="7.85546875" style="74" customWidth="1"/>
    <col min="1797" max="1798" width="8.7109375" style="74" customWidth="1"/>
    <col min="1799" max="1799" width="8.28515625" style="74" customWidth="1"/>
    <col min="1800" max="1800" width="6.42578125" style="74" customWidth="1"/>
    <col min="1801" max="1801" width="10.28515625" style="74" customWidth="1"/>
    <col min="1802" max="1802" width="10.140625" style="74" customWidth="1"/>
    <col min="1803" max="1803" width="10.28515625" style="74" customWidth="1"/>
    <col min="1804" max="2048" width="11.42578125" style="74"/>
    <col min="2049" max="2049" width="8.42578125" style="74" customWidth="1"/>
    <col min="2050" max="2050" width="9" style="74" customWidth="1"/>
    <col min="2051" max="2052" width="7.85546875" style="74" customWidth="1"/>
    <col min="2053" max="2054" width="8.7109375" style="74" customWidth="1"/>
    <col min="2055" max="2055" width="8.28515625" style="74" customWidth="1"/>
    <col min="2056" max="2056" width="6.42578125" style="74" customWidth="1"/>
    <col min="2057" max="2057" width="10.28515625" style="74" customWidth="1"/>
    <col min="2058" max="2058" width="10.140625" style="74" customWidth="1"/>
    <col min="2059" max="2059" width="10.28515625" style="74" customWidth="1"/>
    <col min="2060" max="2304" width="11.42578125" style="74"/>
    <col min="2305" max="2305" width="8.42578125" style="74" customWidth="1"/>
    <col min="2306" max="2306" width="9" style="74" customWidth="1"/>
    <col min="2307" max="2308" width="7.85546875" style="74" customWidth="1"/>
    <col min="2309" max="2310" width="8.7109375" style="74" customWidth="1"/>
    <col min="2311" max="2311" width="8.28515625" style="74" customWidth="1"/>
    <col min="2312" max="2312" width="6.42578125" style="74" customWidth="1"/>
    <col min="2313" max="2313" width="10.28515625" style="74" customWidth="1"/>
    <col min="2314" max="2314" width="10.140625" style="74" customWidth="1"/>
    <col min="2315" max="2315" width="10.28515625" style="74" customWidth="1"/>
    <col min="2316" max="2560" width="11.42578125" style="74"/>
    <col min="2561" max="2561" width="8.42578125" style="74" customWidth="1"/>
    <col min="2562" max="2562" width="9" style="74" customWidth="1"/>
    <col min="2563" max="2564" width="7.85546875" style="74" customWidth="1"/>
    <col min="2565" max="2566" width="8.7109375" style="74" customWidth="1"/>
    <col min="2567" max="2567" width="8.28515625" style="74" customWidth="1"/>
    <col min="2568" max="2568" width="6.42578125" style="74" customWidth="1"/>
    <col min="2569" max="2569" width="10.28515625" style="74" customWidth="1"/>
    <col min="2570" max="2570" width="10.140625" style="74" customWidth="1"/>
    <col min="2571" max="2571" width="10.28515625" style="74" customWidth="1"/>
    <col min="2572" max="2816" width="11.42578125" style="74"/>
    <col min="2817" max="2817" width="8.42578125" style="74" customWidth="1"/>
    <col min="2818" max="2818" width="9" style="74" customWidth="1"/>
    <col min="2819" max="2820" width="7.85546875" style="74" customWidth="1"/>
    <col min="2821" max="2822" width="8.7109375" style="74" customWidth="1"/>
    <col min="2823" max="2823" width="8.28515625" style="74" customWidth="1"/>
    <col min="2824" max="2824" width="6.42578125" style="74" customWidth="1"/>
    <col min="2825" max="2825" width="10.28515625" style="74" customWidth="1"/>
    <col min="2826" max="2826" width="10.140625" style="74" customWidth="1"/>
    <col min="2827" max="2827" width="10.28515625" style="74" customWidth="1"/>
    <col min="2828" max="3072" width="11.42578125" style="74"/>
    <col min="3073" max="3073" width="8.42578125" style="74" customWidth="1"/>
    <col min="3074" max="3074" width="9" style="74" customWidth="1"/>
    <col min="3075" max="3076" width="7.85546875" style="74" customWidth="1"/>
    <col min="3077" max="3078" width="8.7109375" style="74" customWidth="1"/>
    <col min="3079" max="3079" width="8.28515625" style="74" customWidth="1"/>
    <col min="3080" max="3080" width="6.42578125" style="74" customWidth="1"/>
    <col min="3081" max="3081" width="10.28515625" style="74" customWidth="1"/>
    <col min="3082" max="3082" width="10.140625" style="74" customWidth="1"/>
    <col min="3083" max="3083" width="10.28515625" style="74" customWidth="1"/>
    <col min="3084" max="3328" width="11.42578125" style="74"/>
    <col min="3329" max="3329" width="8.42578125" style="74" customWidth="1"/>
    <col min="3330" max="3330" width="9" style="74" customWidth="1"/>
    <col min="3331" max="3332" width="7.85546875" style="74" customWidth="1"/>
    <col min="3333" max="3334" width="8.7109375" style="74" customWidth="1"/>
    <col min="3335" max="3335" width="8.28515625" style="74" customWidth="1"/>
    <col min="3336" max="3336" width="6.42578125" style="74" customWidth="1"/>
    <col min="3337" max="3337" width="10.28515625" style="74" customWidth="1"/>
    <col min="3338" max="3338" width="10.140625" style="74" customWidth="1"/>
    <col min="3339" max="3339" width="10.28515625" style="74" customWidth="1"/>
    <col min="3340" max="3584" width="11.42578125" style="74"/>
    <col min="3585" max="3585" width="8.42578125" style="74" customWidth="1"/>
    <col min="3586" max="3586" width="9" style="74" customWidth="1"/>
    <col min="3587" max="3588" width="7.85546875" style="74" customWidth="1"/>
    <col min="3589" max="3590" width="8.7109375" style="74" customWidth="1"/>
    <col min="3591" max="3591" width="8.28515625" style="74" customWidth="1"/>
    <col min="3592" max="3592" width="6.42578125" style="74" customWidth="1"/>
    <col min="3593" max="3593" width="10.28515625" style="74" customWidth="1"/>
    <col min="3594" max="3594" width="10.140625" style="74" customWidth="1"/>
    <col min="3595" max="3595" width="10.28515625" style="74" customWidth="1"/>
    <col min="3596" max="3840" width="11.42578125" style="74"/>
    <col min="3841" max="3841" width="8.42578125" style="74" customWidth="1"/>
    <col min="3842" max="3842" width="9" style="74" customWidth="1"/>
    <col min="3843" max="3844" width="7.85546875" style="74" customWidth="1"/>
    <col min="3845" max="3846" width="8.7109375" style="74" customWidth="1"/>
    <col min="3847" max="3847" width="8.28515625" style="74" customWidth="1"/>
    <col min="3848" max="3848" width="6.42578125" style="74" customWidth="1"/>
    <col min="3849" max="3849" width="10.28515625" style="74" customWidth="1"/>
    <col min="3850" max="3850" width="10.140625" style="74" customWidth="1"/>
    <col min="3851" max="3851" width="10.28515625" style="74" customWidth="1"/>
    <col min="3852" max="4096" width="11.42578125" style="74"/>
    <col min="4097" max="4097" width="8.42578125" style="74" customWidth="1"/>
    <col min="4098" max="4098" width="9" style="74" customWidth="1"/>
    <col min="4099" max="4100" width="7.85546875" style="74" customWidth="1"/>
    <col min="4101" max="4102" width="8.7109375" style="74" customWidth="1"/>
    <col min="4103" max="4103" width="8.28515625" style="74" customWidth="1"/>
    <col min="4104" max="4104" width="6.42578125" style="74" customWidth="1"/>
    <col min="4105" max="4105" width="10.28515625" style="74" customWidth="1"/>
    <col min="4106" max="4106" width="10.140625" style="74" customWidth="1"/>
    <col min="4107" max="4107" width="10.28515625" style="74" customWidth="1"/>
    <col min="4108" max="4352" width="11.42578125" style="74"/>
    <col min="4353" max="4353" width="8.42578125" style="74" customWidth="1"/>
    <col min="4354" max="4354" width="9" style="74" customWidth="1"/>
    <col min="4355" max="4356" width="7.85546875" style="74" customWidth="1"/>
    <col min="4357" max="4358" width="8.7109375" style="74" customWidth="1"/>
    <col min="4359" max="4359" width="8.28515625" style="74" customWidth="1"/>
    <col min="4360" max="4360" width="6.42578125" style="74" customWidth="1"/>
    <col min="4361" max="4361" width="10.28515625" style="74" customWidth="1"/>
    <col min="4362" max="4362" width="10.140625" style="74" customWidth="1"/>
    <col min="4363" max="4363" width="10.28515625" style="74" customWidth="1"/>
    <col min="4364" max="4608" width="11.42578125" style="74"/>
    <col min="4609" max="4609" width="8.42578125" style="74" customWidth="1"/>
    <col min="4610" max="4610" width="9" style="74" customWidth="1"/>
    <col min="4611" max="4612" width="7.85546875" style="74" customWidth="1"/>
    <col min="4613" max="4614" width="8.7109375" style="74" customWidth="1"/>
    <col min="4615" max="4615" width="8.28515625" style="74" customWidth="1"/>
    <col min="4616" max="4616" width="6.42578125" style="74" customWidth="1"/>
    <col min="4617" max="4617" width="10.28515625" style="74" customWidth="1"/>
    <col min="4618" max="4618" width="10.140625" style="74" customWidth="1"/>
    <col min="4619" max="4619" width="10.28515625" style="74" customWidth="1"/>
    <col min="4620" max="4864" width="11.42578125" style="74"/>
    <col min="4865" max="4865" width="8.42578125" style="74" customWidth="1"/>
    <col min="4866" max="4866" width="9" style="74" customWidth="1"/>
    <col min="4867" max="4868" width="7.85546875" style="74" customWidth="1"/>
    <col min="4869" max="4870" width="8.7109375" style="74" customWidth="1"/>
    <col min="4871" max="4871" width="8.28515625" style="74" customWidth="1"/>
    <col min="4872" max="4872" width="6.42578125" style="74" customWidth="1"/>
    <col min="4873" max="4873" width="10.28515625" style="74" customWidth="1"/>
    <col min="4874" max="4874" width="10.140625" style="74" customWidth="1"/>
    <col min="4875" max="4875" width="10.28515625" style="74" customWidth="1"/>
    <col min="4876" max="5120" width="11.42578125" style="74"/>
    <col min="5121" max="5121" width="8.42578125" style="74" customWidth="1"/>
    <col min="5122" max="5122" width="9" style="74" customWidth="1"/>
    <col min="5123" max="5124" width="7.85546875" style="74" customWidth="1"/>
    <col min="5125" max="5126" width="8.7109375" style="74" customWidth="1"/>
    <col min="5127" max="5127" width="8.28515625" style="74" customWidth="1"/>
    <col min="5128" max="5128" width="6.42578125" style="74" customWidth="1"/>
    <col min="5129" max="5129" width="10.28515625" style="74" customWidth="1"/>
    <col min="5130" max="5130" width="10.140625" style="74" customWidth="1"/>
    <col min="5131" max="5131" width="10.28515625" style="74" customWidth="1"/>
    <col min="5132" max="5376" width="11.42578125" style="74"/>
    <col min="5377" max="5377" width="8.42578125" style="74" customWidth="1"/>
    <col min="5378" max="5378" width="9" style="74" customWidth="1"/>
    <col min="5379" max="5380" width="7.85546875" style="74" customWidth="1"/>
    <col min="5381" max="5382" width="8.7109375" style="74" customWidth="1"/>
    <col min="5383" max="5383" width="8.28515625" style="74" customWidth="1"/>
    <col min="5384" max="5384" width="6.42578125" style="74" customWidth="1"/>
    <col min="5385" max="5385" width="10.28515625" style="74" customWidth="1"/>
    <col min="5386" max="5386" width="10.140625" style="74" customWidth="1"/>
    <col min="5387" max="5387" width="10.28515625" style="74" customWidth="1"/>
    <col min="5388" max="5632" width="11.42578125" style="74"/>
    <col min="5633" max="5633" width="8.42578125" style="74" customWidth="1"/>
    <col min="5634" max="5634" width="9" style="74" customWidth="1"/>
    <col min="5635" max="5636" width="7.85546875" style="74" customWidth="1"/>
    <col min="5637" max="5638" width="8.7109375" style="74" customWidth="1"/>
    <col min="5639" max="5639" width="8.28515625" style="74" customWidth="1"/>
    <col min="5640" max="5640" width="6.42578125" style="74" customWidth="1"/>
    <col min="5641" max="5641" width="10.28515625" style="74" customWidth="1"/>
    <col min="5642" max="5642" width="10.140625" style="74" customWidth="1"/>
    <col min="5643" max="5643" width="10.28515625" style="74" customWidth="1"/>
    <col min="5644" max="5888" width="11.42578125" style="74"/>
    <col min="5889" max="5889" width="8.42578125" style="74" customWidth="1"/>
    <col min="5890" max="5890" width="9" style="74" customWidth="1"/>
    <col min="5891" max="5892" width="7.85546875" style="74" customWidth="1"/>
    <col min="5893" max="5894" width="8.7109375" style="74" customWidth="1"/>
    <col min="5895" max="5895" width="8.28515625" style="74" customWidth="1"/>
    <col min="5896" max="5896" width="6.42578125" style="74" customWidth="1"/>
    <col min="5897" max="5897" width="10.28515625" style="74" customWidth="1"/>
    <col min="5898" max="5898" width="10.140625" style="74" customWidth="1"/>
    <col min="5899" max="5899" width="10.28515625" style="74" customWidth="1"/>
    <col min="5900" max="6144" width="11.42578125" style="74"/>
    <col min="6145" max="6145" width="8.42578125" style="74" customWidth="1"/>
    <col min="6146" max="6146" width="9" style="74" customWidth="1"/>
    <col min="6147" max="6148" width="7.85546875" style="74" customWidth="1"/>
    <col min="6149" max="6150" width="8.7109375" style="74" customWidth="1"/>
    <col min="6151" max="6151" width="8.28515625" style="74" customWidth="1"/>
    <col min="6152" max="6152" width="6.42578125" style="74" customWidth="1"/>
    <col min="6153" max="6153" width="10.28515625" style="74" customWidth="1"/>
    <col min="6154" max="6154" width="10.140625" style="74" customWidth="1"/>
    <col min="6155" max="6155" width="10.28515625" style="74" customWidth="1"/>
    <col min="6156" max="6400" width="11.42578125" style="74"/>
    <col min="6401" max="6401" width="8.42578125" style="74" customWidth="1"/>
    <col min="6402" max="6402" width="9" style="74" customWidth="1"/>
    <col min="6403" max="6404" width="7.85546875" style="74" customWidth="1"/>
    <col min="6405" max="6406" width="8.7109375" style="74" customWidth="1"/>
    <col min="6407" max="6407" width="8.28515625" style="74" customWidth="1"/>
    <col min="6408" max="6408" width="6.42578125" style="74" customWidth="1"/>
    <col min="6409" max="6409" width="10.28515625" style="74" customWidth="1"/>
    <col min="6410" max="6410" width="10.140625" style="74" customWidth="1"/>
    <col min="6411" max="6411" width="10.28515625" style="74" customWidth="1"/>
    <col min="6412" max="6656" width="11.42578125" style="74"/>
    <col min="6657" max="6657" width="8.42578125" style="74" customWidth="1"/>
    <col min="6658" max="6658" width="9" style="74" customWidth="1"/>
    <col min="6659" max="6660" width="7.85546875" style="74" customWidth="1"/>
    <col min="6661" max="6662" width="8.7109375" style="74" customWidth="1"/>
    <col min="6663" max="6663" width="8.28515625" style="74" customWidth="1"/>
    <col min="6664" max="6664" width="6.42578125" style="74" customWidth="1"/>
    <col min="6665" max="6665" width="10.28515625" style="74" customWidth="1"/>
    <col min="6666" max="6666" width="10.140625" style="74" customWidth="1"/>
    <col min="6667" max="6667" width="10.28515625" style="74" customWidth="1"/>
    <col min="6668" max="6912" width="11.42578125" style="74"/>
    <col min="6913" max="6913" width="8.42578125" style="74" customWidth="1"/>
    <col min="6914" max="6914" width="9" style="74" customWidth="1"/>
    <col min="6915" max="6916" width="7.85546875" style="74" customWidth="1"/>
    <col min="6917" max="6918" width="8.7109375" style="74" customWidth="1"/>
    <col min="6919" max="6919" width="8.28515625" style="74" customWidth="1"/>
    <col min="6920" max="6920" width="6.42578125" style="74" customWidth="1"/>
    <col min="6921" max="6921" width="10.28515625" style="74" customWidth="1"/>
    <col min="6922" max="6922" width="10.140625" style="74" customWidth="1"/>
    <col min="6923" max="6923" width="10.28515625" style="74" customWidth="1"/>
    <col min="6924" max="7168" width="11.42578125" style="74"/>
    <col min="7169" max="7169" width="8.42578125" style="74" customWidth="1"/>
    <col min="7170" max="7170" width="9" style="74" customWidth="1"/>
    <col min="7171" max="7172" width="7.85546875" style="74" customWidth="1"/>
    <col min="7173" max="7174" width="8.7109375" style="74" customWidth="1"/>
    <col min="7175" max="7175" width="8.28515625" style="74" customWidth="1"/>
    <col min="7176" max="7176" width="6.42578125" style="74" customWidth="1"/>
    <col min="7177" max="7177" width="10.28515625" style="74" customWidth="1"/>
    <col min="7178" max="7178" width="10.140625" style="74" customWidth="1"/>
    <col min="7179" max="7179" width="10.28515625" style="74" customWidth="1"/>
    <col min="7180" max="7424" width="11.42578125" style="74"/>
    <col min="7425" max="7425" width="8.42578125" style="74" customWidth="1"/>
    <col min="7426" max="7426" width="9" style="74" customWidth="1"/>
    <col min="7427" max="7428" width="7.85546875" style="74" customWidth="1"/>
    <col min="7429" max="7430" width="8.7109375" style="74" customWidth="1"/>
    <col min="7431" max="7431" width="8.28515625" style="74" customWidth="1"/>
    <col min="7432" max="7432" width="6.42578125" style="74" customWidth="1"/>
    <col min="7433" max="7433" width="10.28515625" style="74" customWidth="1"/>
    <col min="7434" max="7434" width="10.140625" style="74" customWidth="1"/>
    <col min="7435" max="7435" width="10.28515625" style="74" customWidth="1"/>
    <col min="7436" max="7680" width="11.42578125" style="74"/>
    <col min="7681" max="7681" width="8.42578125" style="74" customWidth="1"/>
    <col min="7682" max="7682" width="9" style="74" customWidth="1"/>
    <col min="7683" max="7684" width="7.85546875" style="74" customWidth="1"/>
    <col min="7685" max="7686" width="8.7109375" style="74" customWidth="1"/>
    <col min="7687" max="7687" width="8.28515625" style="74" customWidth="1"/>
    <col min="7688" max="7688" width="6.42578125" style="74" customWidth="1"/>
    <col min="7689" max="7689" width="10.28515625" style="74" customWidth="1"/>
    <col min="7690" max="7690" width="10.140625" style="74" customWidth="1"/>
    <col min="7691" max="7691" width="10.28515625" style="74" customWidth="1"/>
    <col min="7692" max="7936" width="11.42578125" style="74"/>
    <col min="7937" max="7937" width="8.42578125" style="74" customWidth="1"/>
    <col min="7938" max="7938" width="9" style="74" customWidth="1"/>
    <col min="7939" max="7940" width="7.85546875" style="74" customWidth="1"/>
    <col min="7941" max="7942" width="8.7109375" style="74" customWidth="1"/>
    <col min="7943" max="7943" width="8.28515625" style="74" customWidth="1"/>
    <col min="7944" max="7944" width="6.42578125" style="74" customWidth="1"/>
    <col min="7945" max="7945" width="10.28515625" style="74" customWidth="1"/>
    <col min="7946" max="7946" width="10.140625" style="74" customWidth="1"/>
    <col min="7947" max="7947" width="10.28515625" style="74" customWidth="1"/>
    <col min="7948" max="8192" width="11.42578125" style="74"/>
    <col min="8193" max="8193" width="8.42578125" style="74" customWidth="1"/>
    <col min="8194" max="8194" width="9" style="74" customWidth="1"/>
    <col min="8195" max="8196" width="7.85546875" style="74" customWidth="1"/>
    <col min="8197" max="8198" width="8.7109375" style="74" customWidth="1"/>
    <col min="8199" max="8199" width="8.28515625" style="74" customWidth="1"/>
    <col min="8200" max="8200" width="6.42578125" style="74" customWidth="1"/>
    <col min="8201" max="8201" width="10.28515625" style="74" customWidth="1"/>
    <col min="8202" max="8202" width="10.140625" style="74" customWidth="1"/>
    <col min="8203" max="8203" width="10.28515625" style="74" customWidth="1"/>
    <col min="8204" max="8448" width="11.42578125" style="74"/>
    <col min="8449" max="8449" width="8.42578125" style="74" customWidth="1"/>
    <col min="8450" max="8450" width="9" style="74" customWidth="1"/>
    <col min="8451" max="8452" width="7.85546875" style="74" customWidth="1"/>
    <col min="8453" max="8454" width="8.7109375" style="74" customWidth="1"/>
    <col min="8455" max="8455" width="8.28515625" style="74" customWidth="1"/>
    <col min="8456" max="8456" width="6.42578125" style="74" customWidth="1"/>
    <col min="8457" max="8457" width="10.28515625" style="74" customWidth="1"/>
    <col min="8458" max="8458" width="10.140625" style="74" customWidth="1"/>
    <col min="8459" max="8459" width="10.28515625" style="74" customWidth="1"/>
    <col min="8460" max="8704" width="11.42578125" style="74"/>
    <col min="8705" max="8705" width="8.42578125" style="74" customWidth="1"/>
    <col min="8706" max="8706" width="9" style="74" customWidth="1"/>
    <col min="8707" max="8708" width="7.85546875" style="74" customWidth="1"/>
    <col min="8709" max="8710" width="8.7109375" style="74" customWidth="1"/>
    <col min="8711" max="8711" width="8.28515625" style="74" customWidth="1"/>
    <col min="8712" max="8712" width="6.42578125" style="74" customWidth="1"/>
    <col min="8713" max="8713" width="10.28515625" style="74" customWidth="1"/>
    <col min="8714" max="8714" width="10.140625" style="74" customWidth="1"/>
    <col min="8715" max="8715" width="10.28515625" style="74" customWidth="1"/>
    <col min="8716" max="8960" width="11.42578125" style="74"/>
    <col min="8961" max="8961" width="8.42578125" style="74" customWidth="1"/>
    <col min="8962" max="8962" width="9" style="74" customWidth="1"/>
    <col min="8963" max="8964" width="7.85546875" style="74" customWidth="1"/>
    <col min="8965" max="8966" width="8.7109375" style="74" customWidth="1"/>
    <col min="8967" max="8967" width="8.28515625" style="74" customWidth="1"/>
    <col min="8968" max="8968" width="6.42578125" style="74" customWidth="1"/>
    <col min="8969" max="8969" width="10.28515625" style="74" customWidth="1"/>
    <col min="8970" max="8970" width="10.140625" style="74" customWidth="1"/>
    <col min="8971" max="8971" width="10.28515625" style="74" customWidth="1"/>
    <col min="8972" max="9216" width="11.42578125" style="74"/>
    <col min="9217" max="9217" width="8.42578125" style="74" customWidth="1"/>
    <col min="9218" max="9218" width="9" style="74" customWidth="1"/>
    <col min="9219" max="9220" width="7.85546875" style="74" customWidth="1"/>
    <col min="9221" max="9222" width="8.7109375" style="74" customWidth="1"/>
    <col min="9223" max="9223" width="8.28515625" style="74" customWidth="1"/>
    <col min="9224" max="9224" width="6.42578125" style="74" customWidth="1"/>
    <col min="9225" max="9225" width="10.28515625" style="74" customWidth="1"/>
    <col min="9226" max="9226" width="10.140625" style="74" customWidth="1"/>
    <col min="9227" max="9227" width="10.28515625" style="74" customWidth="1"/>
    <col min="9228" max="9472" width="11.42578125" style="74"/>
    <col min="9473" max="9473" width="8.42578125" style="74" customWidth="1"/>
    <col min="9474" max="9474" width="9" style="74" customWidth="1"/>
    <col min="9475" max="9476" width="7.85546875" style="74" customWidth="1"/>
    <col min="9477" max="9478" width="8.7109375" style="74" customWidth="1"/>
    <col min="9479" max="9479" width="8.28515625" style="74" customWidth="1"/>
    <col min="9480" max="9480" width="6.42578125" style="74" customWidth="1"/>
    <col min="9481" max="9481" width="10.28515625" style="74" customWidth="1"/>
    <col min="9482" max="9482" width="10.140625" style="74" customWidth="1"/>
    <col min="9483" max="9483" width="10.28515625" style="74" customWidth="1"/>
    <col min="9484" max="9728" width="11.42578125" style="74"/>
    <col min="9729" max="9729" width="8.42578125" style="74" customWidth="1"/>
    <col min="9730" max="9730" width="9" style="74" customWidth="1"/>
    <col min="9731" max="9732" width="7.85546875" style="74" customWidth="1"/>
    <col min="9733" max="9734" width="8.7109375" style="74" customWidth="1"/>
    <col min="9735" max="9735" width="8.28515625" style="74" customWidth="1"/>
    <col min="9736" max="9736" width="6.42578125" style="74" customWidth="1"/>
    <col min="9737" max="9737" width="10.28515625" style="74" customWidth="1"/>
    <col min="9738" max="9738" width="10.140625" style="74" customWidth="1"/>
    <col min="9739" max="9739" width="10.28515625" style="74" customWidth="1"/>
    <col min="9740" max="9984" width="11.42578125" style="74"/>
    <col min="9985" max="9985" width="8.42578125" style="74" customWidth="1"/>
    <col min="9986" max="9986" width="9" style="74" customWidth="1"/>
    <col min="9987" max="9988" width="7.85546875" style="74" customWidth="1"/>
    <col min="9989" max="9990" width="8.7109375" style="74" customWidth="1"/>
    <col min="9991" max="9991" width="8.28515625" style="74" customWidth="1"/>
    <col min="9992" max="9992" width="6.42578125" style="74" customWidth="1"/>
    <col min="9993" max="9993" width="10.28515625" style="74" customWidth="1"/>
    <col min="9994" max="9994" width="10.140625" style="74" customWidth="1"/>
    <col min="9995" max="9995" width="10.28515625" style="74" customWidth="1"/>
    <col min="9996" max="10240" width="11.42578125" style="74"/>
    <col min="10241" max="10241" width="8.42578125" style="74" customWidth="1"/>
    <col min="10242" max="10242" width="9" style="74" customWidth="1"/>
    <col min="10243" max="10244" width="7.85546875" style="74" customWidth="1"/>
    <col min="10245" max="10246" width="8.7109375" style="74" customWidth="1"/>
    <col min="10247" max="10247" width="8.28515625" style="74" customWidth="1"/>
    <col min="10248" max="10248" width="6.42578125" style="74" customWidth="1"/>
    <col min="10249" max="10249" width="10.28515625" style="74" customWidth="1"/>
    <col min="10250" max="10250" width="10.140625" style="74" customWidth="1"/>
    <col min="10251" max="10251" width="10.28515625" style="74" customWidth="1"/>
    <col min="10252" max="10496" width="11.42578125" style="74"/>
    <col min="10497" max="10497" width="8.42578125" style="74" customWidth="1"/>
    <col min="10498" max="10498" width="9" style="74" customWidth="1"/>
    <col min="10499" max="10500" width="7.85546875" style="74" customWidth="1"/>
    <col min="10501" max="10502" width="8.7109375" style="74" customWidth="1"/>
    <col min="10503" max="10503" width="8.28515625" style="74" customWidth="1"/>
    <col min="10504" max="10504" width="6.42578125" style="74" customWidth="1"/>
    <col min="10505" max="10505" width="10.28515625" style="74" customWidth="1"/>
    <col min="10506" max="10506" width="10.140625" style="74" customWidth="1"/>
    <col min="10507" max="10507" width="10.28515625" style="74" customWidth="1"/>
    <col min="10508" max="10752" width="11.42578125" style="74"/>
    <col min="10753" max="10753" width="8.42578125" style="74" customWidth="1"/>
    <col min="10754" max="10754" width="9" style="74" customWidth="1"/>
    <col min="10755" max="10756" width="7.85546875" style="74" customWidth="1"/>
    <col min="10757" max="10758" width="8.7109375" style="74" customWidth="1"/>
    <col min="10759" max="10759" width="8.28515625" style="74" customWidth="1"/>
    <col min="10760" max="10760" width="6.42578125" style="74" customWidth="1"/>
    <col min="10761" max="10761" width="10.28515625" style="74" customWidth="1"/>
    <col min="10762" max="10762" width="10.140625" style="74" customWidth="1"/>
    <col min="10763" max="10763" width="10.28515625" style="74" customWidth="1"/>
    <col min="10764" max="11008" width="11.42578125" style="74"/>
    <col min="11009" max="11009" width="8.42578125" style="74" customWidth="1"/>
    <col min="11010" max="11010" width="9" style="74" customWidth="1"/>
    <col min="11011" max="11012" width="7.85546875" style="74" customWidth="1"/>
    <col min="11013" max="11014" width="8.7109375" style="74" customWidth="1"/>
    <col min="11015" max="11015" width="8.28515625" style="74" customWidth="1"/>
    <col min="11016" max="11016" width="6.42578125" style="74" customWidth="1"/>
    <col min="11017" max="11017" width="10.28515625" style="74" customWidth="1"/>
    <col min="11018" max="11018" width="10.140625" style="74" customWidth="1"/>
    <col min="11019" max="11019" width="10.28515625" style="74" customWidth="1"/>
    <col min="11020" max="11264" width="11.42578125" style="74"/>
    <col min="11265" max="11265" width="8.42578125" style="74" customWidth="1"/>
    <col min="11266" max="11266" width="9" style="74" customWidth="1"/>
    <col min="11267" max="11268" width="7.85546875" style="74" customWidth="1"/>
    <col min="11269" max="11270" width="8.7109375" style="74" customWidth="1"/>
    <col min="11271" max="11271" width="8.28515625" style="74" customWidth="1"/>
    <col min="11272" max="11272" width="6.42578125" style="74" customWidth="1"/>
    <col min="11273" max="11273" width="10.28515625" style="74" customWidth="1"/>
    <col min="11274" max="11274" width="10.140625" style="74" customWidth="1"/>
    <col min="11275" max="11275" width="10.28515625" style="74" customWidth="1"/>
    <col min="11276" max="11520" width="11.42578125" style="74"/>
    <col min="11521" max="11521" width="8.42578125" style="74" customWidth="1"/>
    <col min="11522" max="11522" width="9" style="74" customWidth="1"/>
    <col min="11523" max="11524" width="7.85546875" style="74" customWidth="1"/>
    <col min="11525" max="11526" width="8.7109375" style="74" customWidth="1"/>
    <col min="11527" max="11527" width="8.28515625" style="74" customWidth="1"/>
    <col min="11528" max="11528" width="6.42578125" style="74" customWidth="1"/>
    <col min="11529" max="11529" width="10.28515625" style="74" customWidth="1"/>
    <col min="11530" max="11530" width="10.140625" style="74" customWidth="1"/>
    <col min="11531" max="11531" width="10.28515625" style="74" customWidth="1"/>
    <col min="11532" max="11776" width="11.42578125" style="74"/>
    <col min="11777" max="11777" width="8.42578125" style="74" customWidth="1"/>
    <col min="11778" max="11778" width="9" style="74" customWidth="1"/>
    <col min="11779" max="11780" width="7.85546875" style="74" customWidth="1"/>
    <col min="11781" max="11782" width="8.7109375" style="74" customWidth="1"/>
    <col min="11783" max="11783" width="8.28515625" style="74" customWidth="1"/>
    <col min="11784" max="11784" width="6.42578125" style="74" customWidth="1"/>
    <col min="11785" max="11785" width="10.28515625" style="74" customWidth="1"/>
    <col min="11786" max="11786" width="10.140625" style="74" customWidth="1"/>
    <col min="11787" max="11787" width="10.28515625" style="74" customWidth="1"/>
    <col min="11788" max="12032" width="11.42578125" style="74"/>
    <col min="12033" max="12033" width="8.42578125" style="74" customWidth="1"/>
    <col min="12034" max="12034" width="9" style="74" customWidth="1"/>
    <col min="12035" max="12036" width="7.85546875" style="74" customWidth="1"/>
    <col min="12037" max="12038" width="8.7109375" style="74" customWidth="1"/>
    <col min="12039" max="12039" width="8.28515625" style="74" customWidth="1"/>
    <col min="12040" max="12040" width="6.42578125" style="74" customWidth="1"/>
    <col min="12041" max="12041" width="10.28515625" style="74" customWidth="1"/>
    <col min="12042" max="12042" width="10.140625" style="74" customWidth="1"/>
    <col min="12043" max="12043" width="10.28515625" style="74" customWidth="1"/>
    <col min="12044" max="12288" width="11.42578125" style="74"/>
    <col min="12289" max="12289" width="8.42578125" style="74" customWidth="1"/>
    <col min="12290" max="12290" width="9" style="74" customWidth="1"/>
    <col min="12291" max="12292" width="7.85546875" style="74" customWidth="1"/>
    <col min="12293" max="12294" width="8.7109375" style="74" customWidth="1"/>
    <col min="12295" max="12295" width="8.28515625" style="74" customWidth="1"/>
    <col min="12296" max="12296" width="6.42578125" style="74" customWidth="1"/>
    <col min="12297" max="12297" width="10.28515625" style="74" customWidth="1"/>
    <col min="12298" max="12298" width="10.140625" style="74" customWidth="1"/>
    <col min="12299" max="12299" width="10.28515625" style="74" customWidth="1"/>
    <col min="12300" max="12544" width="11.42578125" style="74"/>
    <col min="12545" max="12545" width="8.42578125" style="74" customWidth="1"/>
    <col min="12546" max="12546" width="9" style="74" customWidth="1"/>
    <col min="12547" max="12548" width="7.85546875" style="74" customWidth="1"/>
    <col min="12549" max="12550" width="8.7109375" style="74" customWidth="1"/>
    <col min="12551" max="12551" width="8.28515625" style="74" customWidth="1"/>
    <col min="12552" max="12552" width="6.42578125" style="74" customWidth="1"/>
    <col min="12553" max="12553" width="10.28515625" style="74" customWidth="1"/>
    <col min="12554" max="12554" width="10.140625" style="74" customWidth="1"/>
    <col min="12555" max="12555" width="10.28515625" style="74" customWidth="1"/>
    <col min="12556" max="12800" width="11.42578125" style="74"/>
    <col min="12801" max="12801" width="8.42578125" style="74" customWidth="1"/>
    <col min="12802" max="12802" width="9" style="74" customWidth="1"/>
    <col min="12803" max="12804" width="7.85546875" style="74" customWidth="1"/>
    <col min="12805" max="12806" width="8.7109375" style="74" customWidth="1"/>
    <col min="12807" max="12807" width="8.28515625" style="74" customWidth="1"/>
    <col min="12808" max="12808" width="6.42578125" style="74" customWidth="1"/>
    <col min="12809" max="12809" width="10.28515625" style="74" customWidth="1"/>
    <col min="12810" max="12810" width="10.140625" style="74" customWidth="1"/>
    <col min="12811" max="12811" width="10.28515625" style="74" customWidth="1"/>
    <col min="12812" max="13056" width="11.42578125" style="74"/>
    <col min="13057" max="13057" width="8.42578125" style="74" customWidth="1"/>
    <col min="13058" max="13058" width="9" style="74" customWidth="1"/>
    <col min="13059" max="13060" width="7.85546875" style="74" customWidth="1"/>
    <col min="13061" max="13062" width="8.7109375" style="74" customWidth="1"/>
    <col min="13063" max="13063" width="8.28515625" style="74" customWidth="1"/>
    <col min="13064" max="13064" width="6.42578125" style="74" customWidth="1"/>
    <col min="13065" max="13065" width="10.28515625" style="74" customWidth="1"/>
    <col min="13066" max="13066" width="10.140625" style="74" customWidth="1"/>
    <col min="13067" max="13067" width="10.28515625" style="74" customWidth="1"/>
    <col min="13068" max="13312" width="11.42578125" style="74"/>
    <col min="13313" max="13313" width="8.42578125" style="74" customWidth="1"/>
    <col min="13314" max="13314" width="9" style="74" customWidth="1"/>
    <col min="13315" max="13316" width="7.85546875" style="74" customWidth="1"/>
    <col min="13317" max="13318" width="8.7109375" style="74" customWidth="1"/>
    <col min="13319" max="13319" width="8.28515625" style="74" customWidth="1"/>
    <col min="13320" max="13320" width="6.42578125" style="74" customWidth="1"/>
    <col min="13321" max="13321" width="10.28515625" style="74" customWidth="1"/>
    <col min="13322" max="13322" width="10.140625" style="74" customWidth="1"/>
    <col min="13323" max="13323" width="10.28515625" style="74" customWidth="1"/>
    <col min="13324" max="13568" width="11.42578125" style="74"/>
    <col min="13569" max="13569" width="8.42578125" style="74" customWidth="1"/>
    <col min="13570" max="13570" width="9" style="74" customWidth="1"/>
    <col min="13571" max="13572" width="7.85546875" style="74" customWidth="1"/>
    <col min="13573" max="13574" width="8.7109375" style="74" customWidth="1"/>
    <col min="13575" max="13575" width="8.28515625" style="74" customWidth="1"/>
    <col min="13576" max="13576" width="6.42578125" style="74" customWidth="1"/>
    <col min="13577" max="13577" width="10.28515625" style="74" customWidth="1"/>
    <col min="13578" max="13578" width="10.140625" style="74" customWidth="1"/>
    <col min="13579" max="13579" width="10.28515625" style="74" customWidth="1"/>
    <col min="13580" max="13824" width="11.42578125" style="74"/>
    <col min="13825" max="13825" width="8.42578125" style="74" customWidth="1"/>
    <col min="13826" max="13826" width="9" style="74" customWidth="1"/>
    <col min="13827" max="13828" width="7.85546875" style="74" customWidth="1"/>
    <col min="13829" max="13830" width="8.7109375" style="74" customWidth="1"/>
    <col min="13831" max="13831" width="8.28515625" style="74" customWidth="1"/>
    <col min="13832" max="13832" width="6.42578125" style="74" customWidth="1"/>
    <col min="13833" max="13833" width="10.28515625" style="74" customWidth="1"/>
    <col min="13834" max="13834" width="10.140625" style="74" customWidth="1"/>
    <col min="13835" max="13835" width="10.28515625" style="74" customWidth="1"/>
    <col min="13836" max="14080" width="11.42578125" style="74"/>
    <col min="14081" max="14081" width="8.42578125" style="74" customWidth="1"/>
    <col min="14082" max="14082" width="9" style="74" customWidth="1"/>
    <col min="14083" max="14084" width="7.85546875" style="74" customWidth="1"/>
    <col min="14085" max="14086" width="8.7109375" style="74" customWidth="1"/>
    <col min="14087" max="14087" width="8.28515625" style="74" customWidth="1"/>
    <col min="14088" max="14088" width="6.42578125" style="74" customWidth="1"/>
    <col min="14089" max="14089" width="10.28515625" style="74" customWidth="1"/>
    <col min="14090" max="14090" width="10.140625" style="74" customWidth="1"/>
    <col min="14091" max="14091" width="10.28515625" style="74" customWidth="1"/>
    <col min="14092" max="14336" width="11.42578125" style="74"/>
    <col min="14337" max="14337" width="8.42578125" style="74" customWidth="1"/>
    <col min="14338" max="14338" width="9" style="74" customWidth="1"/>
    <col min="14339" max="14340" width="7.85546875" style="74" customWidth="1"/>
    <col min="14341" max="14342" width="8.7109375" style="74" customWidth="1"/>
    <col min="14343" max="14343" width="8.28515625" style="74" customWidth="1"/>
    <col min="14344" max="14344" width="6.42578125" style="74" customWidth="1"/>
    <col min="14345" max="14345" width="10.28515625" style="74" customWidth="1"/>
    <col min="14346" max="14346" width="10.140625" style="74" customWidth="1"/>
    <col min="14347" max="14347" width="10.28515625" style="74" customWidth="1"/>
    <col min="14348" max="14592" width="11.42578125" style="74"/>
    <col min="14593" max="14593" width="8.42578125" style="74" customWidth="1"/>
    <col min="14594" max="14594" width="9" style="74" customWidth="1"/>
    <col min="14595" max="14596" width="7.85546875" style="74" customWidth="1"/>
    <col min="14597" max="14598" width="8.7109375" style="74" customWidth="1"/>
    <col min="14599" max="14599" width="8.28515625" style="74" customWidth="1"/>
    <col min="14600" max="14600" width="6.42578125" style="74" customWidth="1"/>
    <col min="14601" max="14601" width="10.28515625" style="74" customWidth="1"/>
    <col min="14602" max="14602" width="10.140625" style="74" customWidth="1"/>
    <col min="14603" max="14603" width="10.28515625" style="74" customWidth="1"/>
    <col min="14604" max="14848" width="11.42578125" style="74"/>
    <col min="14849" max="14849" width="8.42578125" style="74" customWidth="1"/>
    <col min="14850" max="14850" width="9" style="74" customWidth="1"/>
    <col min="14851" max="14852" width="7.85546875" style="74" customWidth="1"/>
    <col min="14853" max="14854" width="8.7109375" style="74" customWidth="1"/>
    <col min="14855" max="14855" width="8.28515625" style="74" customWidth="1"/>
    <col min="14856" max="14856" width="6.42578125" style="74" customWidth="1"/>
    <col min="14857" max="14857" width="10.28515625" style="74" customWidth="1"/>
    <col min="14858" max="14858" width="10.140625" style="74" customWidth="1"/>
    <col min="14859" max="14859" width="10.28515625" style="74" customWidth="1"/>
    <col min="14860" max="15104" width="11.42578125" style="74"/>
    <col min="15105" max="15105" width="8.42578125" style="74" customWidth="1"/>
    <col min="15106" max="15106" width="9" style="74" customWidth="1"/>
    <col min="15107" max="15108" width="7.85546875" style="74" customWidth="1"/>
    <col min="15109" max="15110" width="8.7109375" style="74" customWidth="1"/>
    <col min="15111" max="15111" width="8.28515625" style="74" customWidth="1"/>
    <col min="15112" max="15112" width="6.42578125" style="74" customWidth="1"/>
    <col min="15113" max="15113" width="10.28515625" style="74" customWidth="1"/>
    <col min="15114" max="15114" width="10.140625" style="74" customWidth="1"/>
    <col min="15115" max="15115" width="10.28515625" style="74" customWidth="1"/>
    <col min="15116" max="15360" width="11.42578125" style="74"/>
    <col min="15361" max="15361" width="8.42578125" style="74" customWidth="1"/>
    <col min="15362" max="15362" width="9" style="74" customWidth="1"/>
    <col min="15363" max="15364" width="7.85546875" style="74" customWidth="1"/>
    <col min="15365" max="15366" width="8.7109375" style="74" customWidth="1"/>
    <col min="15367" max="15367" width="8.28515625" style="74" customWidth="1"/>
    <col min="15368" max="15368" width="6.42578125" style="74" customWidth="1"/>
    <col min="15369" max="15369" width="10.28515625" style="74" customWidth="1"/>
    <col min="15370" max="15370" width="10.140625" style="74" customWidth="1"/>
    <col min="15371" max="15371" width="10.28515625" style="74" customWidth="1"/>
    <col min="15372" max="15616" width="11.42578125" style="74"/>
    <col min="15617" max="15617" width="8.42578125" style="74" customWidth="1"/>
    <col min="15618" max="15618" width="9" style="74" customWidth="1"/>
    <col min="15619" max="15620" width="7.85546875" style="74" customWidth="1"/>
    <col min="15621" max="15622" width="8.7109375" style="74" customWidth="1"/>
    <col min="15623" max="15623" width="8.28515625" style="74" customWidth="1"/>
    <col min="15624" max="15624" width="6.42578125" style="74" customWidth="1"/>
    <col min="15625" max="15625" width="10.28515625" style="74" customWidth="1"/>
    <col min="15626" max="15626" width="10.140625" style="74" customWidth="1"/>
    <col min="15627" max="15627" width="10.28515625" style="74" customWidth="1"/>
    <col min="15628" max="15872" width="11.42578125" style="74"/>
    <col min="15873" max="15873" width="8.42578125" style="74" customWidth="1"/>
    <col min="15874" max="15874" width="9" style="74" customWidth="1"/>
    <col min="15875" max="15876" width="7.85546875" style="74" customWidth="1"/>
    <col min="15877" max="15878" width="8.7109375" style="74" customWidth="1"/>
    <col min="15879" max="15879" width="8.28515625" style="74" customWidth="1"/>
    <col min="15880" max="15880" width="6.42578125" style="74" customWidth="1"/>
    <col min="15881" max="15881" width="10.28515625" style="74" customWidth="1"/>
    <col min="15882" max="15882" width="10.140625" style="74" customWidth="1"/>
    <col min="15883" max="15883" width="10.28515625" style="74" customWidth="1"/>
    <col min="15884" max="16128" width="11.42578125" style="74"/>
    <col min="16129" max="16129" width="8.42578125" style="74" customWidth="1"/>
    <col min="16130" max="16130" width="9" style="74" customWidth="1"/>
    <col min="16131" max="16132" width="7.85546875" style="74" customWidth="1"/>
    <col min="16133" max="16134" width="8.7109375" style="74" customWidth="1"/>
    <col min="16135" max="16135" width="8.28515625" style="74" customWidth="1"/>
    <col min="16136" max="16136" width="6.42578125" style="74" customWidth="1"/>
    <col min="16137" max="16137" width="10.28515625" style="74" customWidth="1"/>
    <col min="16138" max="16138" width="10.140625" style="74" customWidth="1"/>
    <col min="16139" max="16139" width="10.28515625" style="74" customWidth="1"/>
    <col min="16140" max="16384" width="11.42578125" style="74"/>
  </cols>
  <sheetData>
    <row r="1" spans="1:17" ht="13.5" thickBot="1">
      <c r="A1" s="67" t="s">
        <v>265</v>
      </c>
      <c r="B1" s="68"/>
      <c r="C1" s="68"/>
      <c r="D1" s="69"/>
      <c r="E1" s="70"/>
      <c r="F1" s="70"/>
      <c r="G1" s="71"/>
      <c r="H1" s="71"/>
      <c r="I1" s="72"/>
      <c r="J1" s="72"/>
      <c r="K1" s="73"/>
    </row>
    <row r="2" spans="1:17" ht="18.75" thickBot="1">
      <c r="A2" s="75" t="s">
        <v>300</v>
      </c>
      <c r="B2" s="76"/>
      <c r="C2" s="76"/>
      <c r="D2" s="77"/>
      <c r="E2" s="77"/>
      <c r="F2" s="77"/>
      <c r="G2" s="178"/>
      <c r="H2" s="178"/>
      <c r="I2" s="80"/>
      <c r="J2" s="80"/>
      <c r="K2" s="81"/>
    </row>
    <row r="3" spans="1:17" ht="18.75" thickBot="1">
      <c r="A3" s="82"/>
      <c r="B3" s="83"/>
      <c r="C3" s="84"/>
      <c r="D3" s="85"/>
      <c r="E3" s="86"/>
      <c r="F3" s="87"/>
      <c r="G3" s="88"/>
      <c r="H3" s="88"/>
      <c r="I3" s="89"/>
      <c r="J3" s="90" t="s">
        <v>268</v>
      </c>
      <c r="K3" s="91">
        <v>42085</v>
      </c>
      <c r="L3" s="92"/>
    </row>
    <row r="4" spans="1:17" ht="16.5" thickBot="1">
      <c r="A4" s="93" t="s">
        <v>269</v>
      </c>
      <c r="B4" s="94" t="s">
        <v>270</v>
      </c>
      <c r="C4" s="94" t="s">
        <v>271</v>
      </c>
      <c r="D4" s="94" t="s">
        <v>272</v>
      </c>
      <c r="E4" s="95" t="s">
        <v>273</v>
      </c>
      <c r="F4" s="96"/>
      <c r="G4" s="97"/>
      <c r="H4" s="98"/>
      <c r="I4" s="99"/>
      <c r="J4" s="100" t="s">
        <v>274</v>
      </c>
      <c r="K4" s="101" t="s">
        <v>359</v>
      </c>
      <c r="L4" s="102"/>
    </row>
    <row r="5" spans="1:17" ht="13.5" thickBot="1">
      <c r="A5" s="103">
        <v>9.625</v>
      </c>
      <c r="B5" s="104" t="s">
        <v>301</v>
      </c>
      <c r="C5" s="104" t="s">
        <v>302</v>
      </c>
      <c r="D5" s="105">
        <v>36</v>
      </c>
      <c r="E5" s="104">
        <v>8.9209999999999994</v>
      </c>
      <c r="F5" s="106" t="s">
        <v>277</v>
      </c>
      <c r="G5" s="97"/>
      <c r="H5" s="97"/>
      <c r="I5" s="97"/>
      <c r="J5" s="107"/>
      <c r="K5" s="108"/>
      <c r="L5" s="102"/>
    </row>
    <row r="6" spans="1:17" ht="13.5" thickBot="1">
      <c r="A6" s="103"/>
      <c r="B6" s="104"/>
      <c r="C6" s="104"/>
      <c r="D6" s="105"/>
      <c r="E6" s="104"/>
      <c r="F6" s="106" t="s">
        <v>278</v>
      </c>
      <c r="G6" s="109"/>
      <c r="H6" s="109"/>
      <c r="I6" s="107"/>
      <c r="J6" s="107"/>
      <c r="K6" s="108"/>
      <c r="L6" s="92"/>
    </row>
    <row r="7" spans="1:17" ht="13.5" thickBot="1">
      <c r="A7" s="103"/>
      <c r="B7" s="104"/>
      <c r="C7" s="104"/>
      <c r="D7" s="105"/>
      <c r="E7" s="104"/>
      <c r="F7" s="106" t="s">
        <v>279</v>
      </c>
      <c r="G7" s="109"/>
      <c r="H7" s="109"/>
      <c r="I7" s="107"/>
      <c r="J7" s="110" t="s">
        <v>280</v>
      </c>
      <c r="K7" s="111">
        <v>36000</v>
      </c>
      <c r="L7" s="92"/>
    </row>
    <row r="8" spans="1:17" ht="13.5" thickBot="1">
      <c r="A8" s="103"/>
      <c r="B8" s="104"/>
      <c r="C8" s="104"/>
      <c r="D8" s="105"/>
      <c r="E8" s="104"/>
      <c r="F8" s="97"/>
      <c r="G8" s="109"/>
      <c r="H8" s="109"/>
      <c r="I8" s="107"/>
      <c r="J8" s="107"/>
      <c r="K8" s="108"/>
      <c r="L8" s="92"/>
    </row>
    <row r="9" spans="1:17">
      <c r="A9" s="112" t="s">
        <v>281</v>
      </c>
      <c r="B9" s="113" t="s">
        <v>282</v>
      </c>
      <c r="C9" s="114" t="s">
        <v>283</v>
      </c>
      <c r="D9" s="115" t="s">
        <v>284</v>
      </c>
      <c r="E9" s="97"/>
      <c r="F9" s="116"/>
      <c r="G9" s="97"/>
      <c r="K9" s="117"/>
      <c r="L9" s="92"/>
    </row>
    <row r="10" spans="1:17" ht="13.5" thickBot="1">
      <c r="A10" s="118">
        <v>1065</v>
      </c>
      <c r="B10" s="179">
        <v>13.5</v>
      </c>
      <c r="C10" s="120">
        <v>9</v>
      </c>
      <c r="D10" s="121">
        <f>(65.5-$C$10)/65.5</f>
        <v>0.86259541984732824</v>
      </c>
      <c r="F10" s="122" t="s">
        <v>281</v>
      </c>
      <c r="G10" s="97"/>
      <c r="H10" s="97"/>
      <c r="I10" s="107"/>
      <c r="J10" s="97"/>
      <c r="K10" s="123"/>
    </row>
    <row r="11" spans="1:17" ht="24">
      <c r="A11" s="124" t="s">
        <v>285</v>
      </c>
      <c r="B11" s="125" t="s">
        <v>286</v>
      </c>
      <c r="C11" s="125" t="s">
        <v>287</v>
      </c>
      <c r="D11" s="126" t="s">
        <v>288</v>
      </c>
      <c r="E11" s="127" t="s">
        <v>303</v>
      </c>
      <c r="F11" s="128">
        <v>1046</v>
      </c>
      <c r="G11" s="129" t="s">
        <v>289</v>
      </c>
      <c r="H11" s="129" t="s">
        <v>290</v>
      </c>
      <c r="I11" s="130" t="s">
        <v>291</v>
      </c>
      <c r="J11" s="130" t="s">
        <v>292</v>
      </c>
      <c r="K11" s="131" t="s">
        <v>293</v>
      </c>
    </row>
    <row r="12" spans="1:17">
      <c r="A12" s="180" t="s">
        <v>294</v>
      </c>
      <c r="B12" s="181" t="s">
        <v>301</v>
      </c>
      <c r="C12" s="181">
        <v>36</v>
      </c>
      <c r="D12" s="182">
        <v>1.7</v>
      </c>
      <c r="E12" s="183">
        <f>D12</f>
        <v>1.7</v>
      </c>
      <c r="F12" s="183">
        <f t="shared" ref="F12:F35" si="0">F11-D12</f>
        <v>1044.3</v>
      </c>
      <c r="G12" s="184">
        <f>(VLOOKUP(C12,$D$5:$E$7,2,FALSE))^2/1029.4*D12</f>
        <v>0.13142919147075965</v>
      </c>
      <c r="H12" s="185">
        <f>D12*($A$5^2-(VLOOKUP(C12,D$5:E$7,2))^2)/1029.4</f>
        <v>2.156193199922286E-2</v>
      </c>
      <c r="I12" s="186">
        <f>D12*C12*$D$10</f>
        <v>52.790839694656484</v>
      </c>
      <c r="J12" s="186">
        <f t="shared" ref="J12:J35" si="1">I12+$K$7</f>
        <v>36052.790839694659</v>
      </c>
      <c r="K12" s="187"/>
      <c r="Q12" s="148"/>
    </row>
    <row r="13" spans="1:17" ht="15">
      <c r="A13" s="140">
        <v>1</v>
      </c>
      <c r="B13" s="141" t="s">
        <v>301</v>
      </c>
      <c r="C13" s="141">
        <v>36</v>
      </c>
      <c r="D13" s="142">
        <v>40.47</v>
      </c>
      <c r="E13" s="143">
        <f t="shared" ref="E13:E35" si="2">E12+D13</f>
        <v>42.17</v>
      </c>
      <c r="F13" s="143">
        <f t="shared" si="0"/>
        <v>1003.8299999999999</v>
      </c>
      <c r="G13" s="144">
        <f t="shared" ref="G13:G35" si="3">G12+(VLOOKUP(C13,$D$5:$E$7,2,FALSE))^2/1029.4*D13</f>
        <v>3.2602170613658434</v>
      </c>
      <c r="H13" s="145">
        <f>H12+D13*($A$5^2-VLOOKUP(C13,D$5:E$7,2)^2)/1029.4</f>
        <v>0.53486274847483994</v>
      </c>
      <c r="I13" s="146">
        <f t="shared" ref="I13:I35" si="4">I12+D13*C13*$D$10</f>
        <v>1309.5233587786261</v>
      </c>
      <c r="J13" s="146">
        <f t="shared" si="1"/>
        <v>37309.523358778628</v>
      </c>
      <c r="K13" s="147" t="s">
        <v>304</v>
      </c>
    </row>
    <row r="14" spans="1:17">
      <c r="A14" s="180" t="s">
        <v>305</v>
      </c>
      <c r="B14" s="181" t="s">
        <v>301</v>
      </c>
      <c r="C14" s="181">
        <v>36</v>
      </c>
      <c r="D14" s="182">
        <v>1.26</v>
      </c>
      <c r="E14" s="183">
        <f t="shared" si="2"/>
        <v>43.43</v>
      </c>
      <c r="F14" s="183">
        <f t="shared" si="0"/>
        <v>1002.5699999999999</v>
      </c>
      <c r="G14" s="184">
        <f t="shared" si="3"/>
        <v>3.3576292856324064</v>
      </c>
      <c r="H14" s="185">
        <f t="shared" ref="H14:H35" si="5">H13+D14*($A$5^2-VLOOKUP(C14,D$5:E$7,2)^2)/1029.4</f>
        <v>0.55084394513308743</v>
      </c>
      <c r="I14" s="186">
        <f t="shared" si="4"/>
        <v>1348.6506870229009</v>
      </c>
      <c r="J14" s="186">
        <f t="shared" si="1"/>
        <v>37348.650687022899</v>
      </c>
      <c r="K14" s="187"/>
    </row>
    <row r="15" spans="1:17" ht="15">
      <c r="A15" s="140">
        <v>2</v>
      </c>
      <c r="B15" s="141" t="s">
        <v>301</v>
      </c>
      <c r="C15" s="141">
        <v>36</v>
      </c>
      <c r="D15" s="356">
        <v>41.13</v>
      </c>
      <c r="E15" s="143">
        <f t="shared" si="2"/>
        <v>84.56</v>
      </c>
      <c r="F15" s="143">
        <f t="shared" si="0"/>
        <v>961.43999999999994</v>
      </c>
      <c r="G15" s="144">
        <f t="shared" si="3"/>
        <v>6.5374426063337854</v>
      </c>
      <c r="H15" s="145">
        <f t="shared" si="5"/>
        <v>1.0725158646201676</v>
      </c>
      <c r="I15" s="146">
        <f t="shared" si="4"/>
        <v>2625.8784732824429</v>
      </c>
      <c r="J15" s="146">
        <f t="shared" si="1"/>
        <v>38625.878473282442</v>
      </c>
      <c r="K15" s="147" t="s">
        <v>293</v>
      </c>
    </row>
    <row r="16" spans="1:17" ht="15">
      <c r="A16" s="140">
        <v>3</v>
      </c>
      <c r="B16" s="141" t="s">
        <v>301</v>
      </c>
      <c r="C16" s="141">
        <v>36</v>
      </c>
      <c r="D16" s="356">
        <v>41.12</v>
      </c>
      <c r="E16" s="143">
        <f t="shared" si="2"/>
        <v>125.68</v>
      </c>
      <c r="F16" s="143">
        <f t="shared" si="0"/>
        <v>920.31999999999994</v>
      </c>
      <c r="G16" s="144">
        <f t="shared" si="3"/>
        <v>9.7164828141441593</v>
      </c>
      <c r="H16" s="145">
        <f t="shared" si="5"/>
        <v>1.5940609492131346</v>
      </c>
      <c r="I16" s="146">
        <f t="shared" si="4"/>
        <v>3902.7957251908397</v>
      </c>
      <c r="J16" s="146">
        <f t="shared" si="1"/>
        <v>39902.795725190837</v>
      </c>
      <c r="K16" s="147"/>
    </row>
    <row r="17" spans="1:11" ht="15">
      <c r="A17" s="140">
        <v>4</v>
      </c>
      <c r="B17" s="141" t="s">
        <v>301</v>
      </c>
      <c r="C17" s="141">
        <v>36</v>
      </c>
      <c r="D17" s="356">
        <v>41.08</v>
      </c>
      <c r="E17" s="143">
        <f t="shared" si="2"/>
        <v>166.76</v>
      </c>
      <c r="F17" s="143">
        <f t="shared" si="0"/>
        <v>879.2399999999999</v>
      </c>
      <c r="G17" s="144">
        <f t="shared" si="3"/>
        <v>12.892430570390516</v>
      </c>
      <c r="H17" s="145">
        <f t="shared" si="5"/>
        <v>2.1150986942296495</v>
      </c>
      <c r="I17" s="146">
        <f t="shared" si="4"/>
        <v>5178.4708396946562</v>
      </c>
      <c r="J17" s="146">
        <f t="shared" si="1"/>
        <v>41178.470839694659</v>
      </c>
      <c r="K17" s="147" t="s">
        <v>293</v>
      </c>
    </row>
    <row r="18" spans="1:11" ht="15">
      <c r="A18" s="140">
        <v>5</v>
      </c>
      <c r="B18" s="141" t="s">
        <v>301</v>
      </c>
      <c r="C18" s="141">
        <v>36</v>
      </c>
      <c r="D18" s="356">
        <v>41.11</v>
      </c>
      <c r="E18" s="143">
        <f t="shared" si="2"/>
        <v>207.87</v>
      </c>
      <c r="F18" s="143">
        <f t="shared" si="0"/>
        <v>838.12999999999988</v>
      </c>
      <c r="G18" s="144">
        <f t="shared" si="3"/>
        <v>16.070697665309886</v>
      </c>
      <c r="H18" s="145">
        <f t="shared" si="5"/>
        <v>2.6365169439285037</v>
      </c>
      <c r="I18" s="146">
        <f t="shared" si="4"/>
        <v>6455.0775572519078</v>
      </c>
      <c r="J18" s="146">
        <f t="shared" si="1"/>
        <v>42455.077557251905</v>
      </c>
      <c r="K18" s="147"/>
    </row>
    <row r="19" spans="1:11" ht="15">
      <c r="A19" s="140">
        <v>6</v>
      </c>
      <c r="B19" s="141" t="s">
        <v>301</v>
      </c>
      <c r="C19" s="141">
        <v>36</v>
      </c>
      <c r="D19" s="356">
        <v>40.53</v>
      </c>
      <c r="E19" s="143">
        <f t="shared" si="2"/>
        <v>248.4</v>
      </c>
      <c r="F19" s="143">
        <f t="shared" si="0"/>
        <v>797.59999999999991</v>
      </c>
      <c r="G19" s="144">
        <f t="shared" si="3"/>
        <v>19.204124212550997</v>
      </c>
      <c r="H19" s="145">
        <f t="shared" si="5"/>
        <v>3.1505787697687992</v>
      </c>
      <c r="I19" s="146">
        <f t="shared" si="4"/>
        <v>7713.6732824427472</v>
      </c>
      <c r="J19" s="146">
        <f t="shared" si="1"/>
        <v>43713.673282442745</v>
      </c>
      <c r="K19" s="147" t="s">
        <v>293</v>
      </c>
    </row>
    <row r="20" spans="1:11" ht="15">
      <c r="A20" s="140">
        <v>7</v>
      </c>
      <c r="B20" s="141" t="s">
        <v>301</v>
      </c>
      <c r="C20" s="141">
        <v>36</v>
      </c>
      <c r="D20" s="356">
        <v>41.1</v>
      </c>
      <c r="E20" s="143">
        <f t="shared" si="2"/>
        <v>289.5</v>
      </c>
      <c r="F20" s="143">
        <f t="shared" si="0"/>
        <v>756.49999999999989</v>
      </c>
      <c r="G20" s="144">
        <f t="shared" si="3"/>
        <v>22.381618194579364</v>
      </c>
      <c r="H20" s="145">
        <f t="shared" si="5"/>
        <v>3.6718701845735402</v>
      </c>
      <c r="I20" s="146">
        <f t="shared" si="4"/>
        <v>8989.9694656488537</v>
      </c>
      <c r="J20" s="146">
        <f t="shared" si="1"/>
        <v>44989.969465648857</v>
      </c>
      <c r="K20" s="147"/>
    </row>
    <row r="21" spans="1:11" ht="15">
      <c r="A21" s="140">
        <v>8</v>
      </c>
      <c r="B21" s="141" t="s">
        <v>301</v>
      </c>
      <c r="C21" s="141">
        <v>36</v>
      </c>
      <c r="D21" s="356">
        <v>41.09</v>
      </c>
      <c r="E21" s="143">
        <f t="shared" si="2"/>
        <v>330.59000000000003</v>
      </c>
      <c r="F21" s="143">
        <f t="shared" si="0"/>
        <v>715.40999999999985</v>
      </c>
      <c r="G21" s="144">
        <f t="shared" si="3"/>
        <v>25.558339063716726</v>
      </c>
      <c r="H21" s="145">
        <f t="shared" si="5"/>
        <v>4.1930347644841683</v>
      </c>
      <c r="I21" s="146">
        <f t="shared" si="4"/>
        <v>10265.955114503815</v>
      </c>
      <c r="J21" s="146">
        <f t="shared" si="1"/>
        <v>46265.955114503813</v>
      </c>
      <c r="K21" s="147" t="s">
        <v>293</v>
      </c>
    </row>
    <row r="22" spans="1:11" ht="15">
      <c r="A22" s="140">
        <v>9</v>
      </c>
      <c r="B22" s="141" t="s">
        <v>301</v>
      </c>
      <c r="C22" s="141">
        <v>36</v>
      </c>
      <c r="D22" s="356">
        <v>41.12</v>
      </c>
      <c r="E22" s="143">
        <f t="shared" si="2"/>
        <v>371.71000000000004</v>
      </c>
      <c r="F22" s="143">
        <f t="shared" si="0"/>
        <v>674.28999999999985</v>
      </c>
      <c r="G22" s="144">
        <f t="shared" si="3"/>
        <v>28.7373792715271</v>
      </c>
      <c r="H22" s="145">
        <f t="shared" si="5"/>
        <v>4.7145798490771353</v>
      </c>
      <c r="I22" s="146">
        <f t="shared" si="4"/>
        <v>11542.872366412212</v>
      </c>
      <c r="J22" s="146">
        <f t="shared" si="1"/>
        <v>47542.872366412208</v>
      </c>
      <c r="K22" s="147"/>
    </row>
    <row r="23" spans="1:11" ht="15">
      <c r="A23" s="140">
        <v>10</v>
      </c>
      <c r="B23" s="141" t="s">
        <v>301</v>
      </c>
      <c r="C23" s="141">
        <v>36</v>
      </c>
      <c r="D23" s="356">
        <v>41.08</v>
      </c>
      <c r="E23" s="143">
        <f t="shared" si="2"/>
        <v>412.79</v>
      </c>
      <c r="F23" s="143">
        <f t="shared" si="0"/>
        <v>633.20999999999981</v>
      </c>
      <c r="G23" s="144">
        <f t="shared" si="3"/>
        <v>31.913327027773455</v>
      </c>
      <c r="H23" s="145">
        <f t="shared" si="5"/>
        <v>5.2356175940936502</v>
      </c>
      <c r="I23" s="146">
        <f t="shared" si="4"/>
        <v>12818.547480916028</v>
      </c>
      <c r="J23" s="146">
        <f t="shared" si="1"/>
        <v>48818.54748091603</v>
      </c>
      <c r="K23" s="147" t="s">
        <v>293</v>
      </c>
    </row>
    <row r="24" spans="1:11" ht="15">
      <c r="A24" s="140">
        <v>11</v>
      </c>
      <c r="B24" s="141" t="s">
        <v>301</v>
      </c>
      <c r="C24" s="141">
        <v>36</v>
      </c>
      <c r="D24" s="356">
        <v>41.08</v>
      </c>
      <c r="E24" s="143">
        <f t="shared" si="2"/>
        <v>453.87</v>
      </c>
      <c r="F24" s="143">
        <f t="shared" si="0"/>
        <v>592.12999999999977</v>
      </c>
      <c r="G24" s="144">
        <f t="shared" si="3"/>
        <v>35.089274784019814</v>
      </c>
      <c r="H24" s="145">
        <f t="shared" si="5"/>
        <v>5.7566553391101651</v>
      </c>
      <c r="I24" s="146">
        <f t="shared" si="4"/>
        <v>14094.222595419844</v>
      </c>
      <c r="J24" s="146">
        <f t="shared" si="1"/>
        <v>50094.222595419844</v>
      </c>
      <c r="K24" s="147"/>
    </row>
    <row r="25" spans="1:11" ht="15">
      <c r="A25" s="140">
        <v>12</v>
      </c>
      <c r="B25" s="141" t="s">
        <v>301</v>
      </c>
      <c r="C25" s="141">
        <v>36</v>
      </c>
      <c r="D25" s="356">
        <v>41.13</v>
      </c>
      <c r="E25" s="143">
        <f t="shared" si="2"/>
        <v>495</v>
      </c>
      <c r="F25" s="143">
        <f t="shared" si="0"/>
        <v>550.99999999999977</v>
      </c>
      <c r="G25" s="144">
        <f t="shared" si="3"/>
        <v>38.269088104721192</v>
      </c>
      <c r="H25" s="145">
        <f t="shared" si="5"/>
        <v>6.2783272585972449</v>
      </c>
      <c r="I25" s="146">
        <f t="shared" si="4"/>
        <v>15371.450381679386</v>
      </c>
      <c r="J25" s="146">
        <f t="shared" si="1"/>
        <v>51371.450381679388</v>
      </c>
      <c r="K25" s="147" t="s">
        <v>293</v>
      </c>
    </row>
    <row r="26" spans="1:11" ht="15">
      <c r="A26" s="140">
        <v>13</v>
      </c>
      <c r="B26" s="141" t="s">
        <v>301</v>
      </c>
      <c r="C26" s="141">
        <v>36</v>
      </c>
      <c r="D26" s="356">
        <v>38.17</v>
      </c>
      <c r="E26" s="143">
        <f t="shared" si="2"/>
        <v>533.16999999999996</v>
      </c>
      <c r="F26" s="143">
        <f t="shared" si="0"/>
        <v>512.82999999999981</v>
      </c>
      <c r="G26" s="144">
        <f t="shared" si="3"/>
        <v>41.220060009685248</v>
      </c>
      <c r="H26" s="145">
        <f t="shared" si="5"/>
        <v>6.7624560494268549</v>
      </c>
      <c r="I26" s="146">
        <f t="shared" si="4"/>
        <v>16556.759999999995</v>
      </c>
      <c r="J26" s="146">
        <f t="shared" si="1"/>
        <v>52556.759999999995</v>
      </c>
      <c r="K26" s="147"/>
    </row>
    <row r="27" spans="1:11" ht="15">
      <c r="A27" s="140">
        <v>14</v>
      </c>
      <c r="B27" s="141" t="s">
        <v>301</v>
      </c>
      <c r="C27" s="141">
        <v>36</v>
      </c>
      <c r="D27" s="356">
        <v>41.1</v>
      </c>
      <c r="E27" s="143">
        <f t="shared" si="2"/>
        <v>574.27</v>
      </c>
      <c r="F27" s="143">
        <f t="shared" si="0"/>
        <v>471.72999999999979</v>
      </c>
      <c r="G27" s="144">
        <f t="shared" si="3"/>
        <v>44.397553991713615</v>
      </c>
      <c r="H27" s="145">
        <f t="shared" si="5"/>
        <v>7.2837474642315954</v>
      </c>
      <c r="I27" s="146">
        <f t="shared" si="4"/>
        <v>17833.056183206103</v>
      </c>
      <c r="J27" s="146">
        <f t="shared" si="1"/>
        <v>53833.056183206107</v>
      </c>
      <c r="K27" s="147" t="s">
        <v>293</v>
      </c>
    </row>
    <row r="28" spans="1:11" ht="15">
      <c r="A28" s="140">
        <v>15</v>
      </c>
      <c r="B28" s="141" t="s">
        <v>301</v>
      </c>
      <c r="C28" s="141">
        <v>36</v>
      </c>
      <c r="D28" s="356">
        <v>41.07</v>
      </c>
      <c r="E28" s="143">
        <f t="shared" si="2"/>
        <v>615.34</v>
      </c>
      <c r="F28" s="143">
        <f t="shared" si="0"/>
        <v>430.6599999999998</v>
      </c>
      <c r="G28" s="144">
        <f t="shared" si="3"/>
        <v>47.57272863506897</v>
      </c>
      <c r="H28" s="145">
        <f t="shared" si="5"/>
        <v>7.8046583743539966</v>
      </c>
      <c r="I28" s="146">
        <f t="shared" si="4"/>
        <v>19108.420763358776</v>
      </c>
      <c r="J28" s="146">
        <f t="shared" si="1"/>
        <v>55108.420763358779</v>
      </c>
      <c r="K28" s="147"/>
    </row>
    <row r="29" spans="1:11" ht="15">
      <c r="A29" s="140">
        <v>16</v>
      </c>
      <c r="B29" s="141" t="s">
        <v>301</v>
      </c>
      <c r="C29" s="141">
        <v>36</v>
      </c>
      <c r="D29" s="356">
        <v>41.09</v>
      </c>
      <c r="E29" s="143">
        <f t="shared" si="2"/>
        <v>656.43000000000006</v>
      </c>
      <c r="F29" s="143">
        <f t="shared" si="0"/>
        <v>389.56999999999982</v>
      </c>
      <c r="G29" s="144">
        <f t="shared" si="3"/>
        <v>50.749449504206332</v>
      </c>
      <c r="H29" s="145">
        <f t="shared" si="5"/>
        <v>8.3258229542646252</v>
      </c>
      <c r="I29" s="146">
        <f t="shared" si="4"/>
        <v>20384.406412213739</v>
      </c>
      <c r="J29" s="146">
        <f t="shared" si="1"/>
        <v>56384.406412213735</v>
      </c>
      <c r="K29" s="147" t="s">
        <v>293</v>
      </c>
    </row>
    <row r="30" spans="1:11" ht="15">
      <c r="A30" s="140">
        <v>17</v>
      </c>
      <c r="B30" s="141" t="s">
        <v>301</v>
      </c>
      <c r="C30" s="141">
        <v>36</v>
      </c>
      <c r="D30" s="356">
        <v>41.09</v>
      </c>
      <c r="E30" s="143">
        <f t="shared" si="2"/>
        <v>697.5200000000001</v>
      </c>
      <c r="F30" s="143">
        <f t="shared" si="0"/>
        <v>348.47999999999979</v>
      </c>
      <c r="G30" s="144">
        <f t="shared" si="3"/>
        <v>53.926170373343695</v>
      </c>
      <c r="H30" s="145">
        <f t="shared" si="5"/>
        <v>8.8469875341752537</v>
      </c>
      <c r="I30" s="146">
        <f t="shared" si="4"/>
        <v>21660.392061068702</v>
      </c>
      <c r="J30" s="146">
        <f t="shared" si="1"/>
        <v>57660.392061068706</v>
      </c>
      <c r="K30" s="147"/>
    </row>
    <row r="31" spans="1:11" ht="15">
      <c r="A31" s="140">
        <v>18</v>
      </c>
      <c r="B31" s="141" t="s">
        <v>301</v>
      </c>
      <c r="C31" s="141">
        <v>36</v>
      </c>
      <c r="D31" s="356">
        <v>41.06</v>
      </c>
      <c r="E31" s="143">
        <f t="shared" si="2"/>
        <v>738.58000000000015</v>
      </c>
      <c r="F31" s="143">
        <f t="shared" si="0"/>
        <v>307.41999999999979</v>
      </c>
      <c r="G31" s="144">
        <f t="shared" si="3"/>
        <v>57.100571903808046</v>
      </c>
      <c r="H31" s="145">
        <f t="shared" si="5"/>
        <v>9.3677716094035421</v>
      </c>
      <c r="I31" s="146">
        <f t="shared" si="4"/>
        <v>22935.446106870229</v>
      </c>
      <c r="J31" s="146">
        <f t="shared" si="1"/>
        <v>58935.446106870229</v>
      </c>
      <c r="K31" s="147" t="s">
        <v>293</v>
      </c>
    </row>
    <row r="32" spans="1:11" ht="15">
      <c r="A32" s="140">
        <v>19</v>
      </c>
      <c r="B32" s="141" t="s">
        <v>301</v>
      </c>
      <c r="C32" s="141">
        <v>36</v>
      </c>
      <c r="D32" s="356">
        <v>41.12</v>
      </c>
      <c r="E32" s="143">
        <f t="shared" si="2"/>
        <v>779.70000000000016</v>
      </c>
      <c r="F32" s="143">
        <f t="shared" si="0"/>
        <v>266.29999999999978</v>
      </c>
      <c r="G32" s="144">
        <f t="shared" si="3"/>
        <v>60.27961211161842</v>
      </c>
      <c r="H32" s="145">
        <f t="shared" si="5"/>
        <v>9.8893166939965091</v>
      </c>
      <c r="I32" s="146">
        <f t="shared" si="4"/>
        <v>24212.363358778624</v>
      </c>
      <c r="J32" s="146">
        <f t="shared" si="1"/>
        <v>60212.363358778624</v>
      </c>
      <c r="K32" s="147"/>
    </row>
    <row r="33" spans="1:11" ht="15">
      <c r="A33" s="140">
        <v>20</v>
      </c>
      <c r="B33" s="141" t="s">
        <v>301</v>
      </c>
      <c r="C33" s="141">
        <v>36</v>
      </c>
      <c r="D33" s="356">
        <v>39.049999999999997</v>
      </c>
      <c r="E33" s="143">
        <f t="shared" si="2"/>
        <v>818.75000000000011</v>
      </c>
      <c r="F33" s="143">
        <f t="shared" si="0"/>
        <v>227.24999999999977</v>
      </c>
      <c r="G33" s="144">
        <f t="shared" si="3"/>
        <v>63.298617950990867</v>
      </c>
      <c r="H33" s="145">
        <f t="shared" si="5"/>
        <v>10.384606955508069</v>
      </c>
      <c r="I33" s="146">
        <f t="shared" si="4"/>
        <v>25425</v>
      </c>
      <c r="J33" s="146">
        <f t="shared" si="1"/>
        <v>61425</v>
      </c>
      <c r="K33" s="147" t="s">
        <v>293</v>
      </c>
    </row>
    <row r="34" spans="1:11" ht="15">
      <c r="A34" s="140">
        <v>21</v>
      </c>
      <c r="B34" s="141" t="s">
        <v>301</v>
      </c>
      <c r="C34" s="141">
        <v>36</v>
      </c>
      <c r="D34" s="356">
        <v>41.09</v>
      </c>
      <c r="E34" s="143">
        <f t="shared" si="2"/>
        <v>859.84000000000015</v>
      </c>
      <c r="F34" s="143">
        <f t="shared" si="0"/>
        <v>186.15999999999977</v>
      </c>
      <c r="G34" s="144">
        <f t="shared" si="3"/>
        <v>66.475338820128229</v>
      </c>
      <c r="H34" s="145">
        <f t="shared" si="5"/>
        <v>10.905771535418697</v>
      </c>
      <c r="I34" s="146">
        <f t="shared" si="4"/>
        <v>26700.985648854963</v>
      </c>
      <c r="J34" s="146">
        <f t="shared" si="1"/>
        <v>62700.985648854963</v>
      </c>
      <c r="K34" s="147"/>
    </row>
    <row r="35" spans="1:11" ht="15">
      <c r="A35" s="140">
        <v>22</v>
      </c>
      <c r="B35" s="141" t="s">
        <v>301</v>
      </c>
      <c r="C35" s="141">
        <v>36</v>
      </c>
      <c r="D35" s="356">
        <v>41.1</v>
      </c>
      <c r="E35" s="143">
        <f t="shared" si="2"/>
        <v>900.94000000000017</v>
      </c>
      <c r="F35" s="143">
        <f t="shared" si="0"/>
        <v>145.05999999999977</v>
      </c>
      <c r="G35" s="144">
        <f t="shared" si="3"/>
        <v>69.652832802156595</v>
      </c>
      <c r="H35" s="145">
        <f t="shared" si="5"/>
        <v>11.427062950223439</v>
      </c>
      <c r="I35" s="146">
        <f t="shared" si="4"/>
        <v>27977.281832061071</v>
      </c>
      <c r="J35" s="146">
        <f t="shared" si="1"/>
        <v>63977.281832061068</v>
      </c>
      <c r="K35" s="147" t="s">
        <v>293</v>
      </c>
    </row>
    <row r="36" spans="1:11" ht="15">
      <c r="A36" s="140">
        <v>23</v>
      </c>
      <c r="B36" s="141" t="s">
        <v>301</v>
      </c>
      <c r="C36" s="141">
        <v>36</v>
      </c>
      <c r="D36" s="356">
        <v>40.159999999999997</v>
      </c>
      <c r="E36" s="143">
        <f t="shared" ref="E36:E42" si="6">E35+D36</f>
        <v>941.10000000000014</v>
      </c>
      <c r="F36" s="143">
        <f t="shared" ref="F36:F42" si="7">F35-D36</f>
        <v>104.89999999999978</v>
      </c>
      <c r="G36" s="144">
        <f t="shared" ref="G36:G42" si="8">G35+(VLOOKUP(C36,$D$5:$E$7,2,FALSE))^2/1029.4*D36</f>
        <v>72.757654172430534</v>
      </c>
      <c r="H36" s="145">
        <f t="shared" ref="H36:H42" si="9">H35+D36*($A$5^2-VLOOKUP(C36,D$5:E$7,2)^2)/1029.4</f>
        <v>11.93643188498155</v>
      </c>
      <c r="I36" s="146">
        <f t="shared" ref="I36:I42" si="10">I35+D36*C36*$D$10</f>
        <v>29224.387786259544</v>
      </c>
      <c r="J36" s="146">
        <f t="shared" ref="J36:J42" si="11">I36+$K$7</f>
        <v>65224.38778625954</v>
      </c>
      <c r="K36" s="147"/>
    </row>
    <row r="37" spans="1:11" ht="15">
      <c r="A37" s="140">
        <v>24</v>
      </c>
      <c r="B37" s="141" t="s">
        <v>301</v>
      </c>
      <c r="C37" s="141">
        <v>36</v>
      </c>
      <c r="D37" s="356">
        <v>40.35</v>
      </c>
      <c r="E37" s="143">
        <f t="shared" si="6"/>
        <v>981.45000000000016</v>
      </c>
      <c r="F37" s="143">
        <f t="shared" si="7"/>
        <v>64.549999999999784</v>
      </c>
      <c r="G37" s="144">
        <f t="shared" si="8"/>
        <v>75.877164687633567</v>
      </c>
      <c r="H37" s="145">
        <f t="shared" si="9"/>
        <v>12.44821068272781</v>
      </c>
      <c r="I37" s="146">
        <f t="shared" si="10"/>
        <v>30477.393893129774</v>
      </c>
      <c r="J37" s="146">
        <f t="shared" si="11"/>
        <v>66477.393893129774</v>
      </c>
      <c r="K37" s="147"/>
    </row>
    <row r="38" spans="1:11" ht="15">
      <c r="A38" s="140">
        <v>25</v>
      </c>
      <c r="B38" s="141" t="s">
        <v>301</v>
      </c>
      <c r="C38" s="141">
        <v>36</v>
      </c>
      <c r="D38" s="356">
        <v>41.18</v>
      </c>
      <c r="E38" s="143">
        <f t="shared" si="6"/>
        <v>1022.6300000000001</v>
      </c>
      <c r="F38" s="143">
        <f t="shared" si="7"/>
        <v>23.369999999999784</v>
      </c>
      <c r="G38" s="144">
        <f t="shared" si="8"/>
        <v>79.060843572789963</v>
      </c>
      <c r="H38" s="145">
        <f t="shared" si="9"/>
        <v>12.970516776685455</v>
      </c>
      <c r="I38" s="146">
        <f t="shared" si="10"/>
        <v>31756.17435114504</v>
      </c>
      <c r="J38" s="146">
        <f t="shared" si="11"/>
        <v>67756.174351145048</v>
      </c>
      <c r="K38" s="357" t="s">
        <v>414</v>
      </c>
    </row>
    <row r="39" spans="1:11" ht="15">
      <c r="A39" s="140">
        <v>26</v>
      </c>
      <c r="B39" s="141" t="s">
        <v>301</v>
      </c>
      <c r="C39" s="141">
        <v>36</v>
      </c>
      <c r="D39" s="356"/>
      <c r="E39" s="143">
        <f t="shared" si="6"/>
        <v>1022.6300000000001</v>
      </c>
      <c r="F39" s="143">
        <f t="shared" si="7"/>
        <v>23.369999999999784</v>
      </c>
      <c r="G39" s="144">
        <f t="shared" si="8"/>
        <v>79.060843572789963</v>
      </c>
      <c r="H39" s="145">
        <f t="shared" si="9"/>
        <v>12.970516776685455</v>
      </c>
      <c r="I39" s="146">
        <f t="shared" si="10"/>
        <v>31756.17435114504</v>
      </c>
      <c r="J39" s="146">
        <f t="shared" si="11"/>
        <v>67756.174351145048</v>
      </c>
      <c r="K39" s="358">
        <v>35.94</v>
      </c>
    </row>
    <row r="40" spans="1:11" ht="15">
      <c r="A40" s="140">
        <v>27</v>
      </c>
      <c r="B40" s="141" t="s">
        <v>301</v>
      </c>
      <c r="C40" s="141">
        <v>36</v>
      </c>
      <c r="D40" s="356"/>
      <c r="E40" s="143">
        <f t="shared" si="6"/>
        <v>1022.6300000000001</v>
      </c>
      <c r="F40" s="143">
        <f t="shared" si="7"/>
        <v>23.369999999999784</v>
      </c>
      <c r="G40" s="144">
        <f t="shared" si="8"/>
        <v>79.060843572789963</v>
      </c>
      <c r="H40" s="145">
        <f t="shared" si="9"/>
        <v>12.970516776685455</v>
      </c>
      <c r="I40" s="146">
        <f t="shared" si="10"/>
        <v>31756.17435114504</v>
      </c>
      <c r="J40" s="146">
        <f t="shared" si="11"/>
        <v>67756.174351145048</v>
      </c>
      <c r="K40" s="358">
        <v>41.1</v>
      </c>
    </row>
    <row r="41" spans="1:11">
      <c r="A41" s="149" t="s">
        <v>306</v>
      </c>
      <c r="B41" s="133" t="s">
        <v>307</v>
      </c>
      <c r="C41" s="133">
        <v>36</v>
      </c>
      <c r="D41" s="366">
        <v>4.625</v>
      </c>
      <c r="E41" s="135">
        <f t="shared" si="6"/>
        <v>1027.2550000000001</v>
      </c>
      <c r="F41" s="135">
        <f t="shared" si="7"/>
        <v>18.744999999999784</v>
      </c>
      <c r="G41" s="136">
        <f t="shared" si="8"/>
        <v>79.418408284879533</v>
      </c>
      <c r="H41" s="137">
        <f t="shared" si="9"/>
        <v>13.029177915212752</v>
      </c>
      <c r="I41" s="138">
        <f t="shared" si="10"/>
        <v>31899.796488549622</v>
      </c>
      <c r="J41" s="138">
        <f t="shared" si="11"/>
        <v>67899.796488549619</v>
      </c>
      <c r="K41" s="139"/>
    </row>
    <row r="42" spans="1:11">
      <c r="A42" s="149" t="s">
        <v>308</v>
      </c>
      <c r="B42" s="133" t="s">
        <v>309</v>
      </c>
      <c r="C42" s="133">
        <v>36</v>
      </c>
      <c r="D42" s="366">
        <v>24</v>
      </c>
      <c r="E42" s="135">
        <f t="shared" si="6"/>
        <v>1051.2550000000001</v>
      </c>
      <c r="F42" s="135">
        <f t="shared" si="7"/>
        <v>-5.2550000000002157</v>
      </c>
      <c r="G42" s="136">
        <f t="shared" si="8"/>
        <v>81.273879223290251</v>
      </c>
      <c r="H42" s="137">
        <f t="shared" si="9"/>
        <v>13.333581661084134</v>
      </c>
      <c r="I42" s="138">
        <f t="shared" si="10"/>
        <v>32645.078931297714</v>
      </c>
      <c r="J42" s="138">
        <f t="shared" si="11"/>
        <v>68645.078931297714</v>
      </c>
      <c r="K42" s="139"/>
    </row>
    <row r="43" spans="1:11">
      <c r="A43" s="140"/>
      <c r="B43" s="141"/>
      <c r="C43" s="141"/>
      <c r="D43" s="188"/>
      <c r="E43" s="143"/>
      <c r="F43" s="143"/>
      <c r="G43" s="144"/>
      <c r="H43" s="145"/>
      <c r="I43" s="146"/>
      <c r="J43" s="146"/>
      <c r="K43" s="147"/>
    </row>
    <row r="44" spans="1:11">
      <c r="A44" s="140"/>
      <c r="B44" s="141"/>
      <c r="C44" s="141"/>
      <c r="D44" s="188"/>
      <c r="E44" s="143"/>
      <c r="F44" s="143"/>
      <c r="G44" s="144"/>
      <c r="H44" s="145"/>
      <c r="I44" s="146"/>
      <c r="J44" s="146"/>
      <c r="K44" s="147"/>
    </row>
    <row r="45" spans="1:11">
      <c r="A45" s="140"/>
      <c r="B45" s="141"/>
      <c r="C45" s="141"/>
      <c r="D45" s="188"/>
      <c r="E45" s="143"/>
      <c r="F45" s="143"/>
      <c r="G45" s="144"/>
      <c r="H45" s="145"/>
      <c r="I45" s="146"/>
      <c r="J45" s="146"/>
      <c r="K45" s="147"/>
    </row>
    <row r="46" spans="1:11">
      <c r="A46" s="140"/>
      <c r="B46" s="141"/>
      <c r="C46" s="141"/>
      <c r="D46" s="188"/>
      <c r="E46" s="143"/>
      <c r="F46" s="143"/>
      <c r="G46" s="144"/>
      <c r="H46" s="145"/>
      <c r="I46" s="146"/>
      <c r="J46" s="146"/>
      <c r="K46" s="147"/>
    </row>
    <row r="47" spans="1:11">
      <c r="A47" s="140"/>
      <c r="B47" s="141"/>
      <c r="C47" s="141"/>
      <c r="D47" s="188"/>
      <c r="E47" s="143"/>
      <c r="F47" s="143"/>
      <c r="G47" s="144"/>
      <c r="H47" s="145"/>
      <c r="I47" s="146"/>
      <c r="J47" s="146"/>
      <c r="K47" s="147"/>
    </row>
    <row r="48" spans="1:11">
      <c r="A48" s="140"/>
      <c r="B48" s="141"/>
      <c r="C48" s="141"/>
      <c r="D48" s="188"/>
      <c r="E48" s="143"/>
      <c r="F48" s="143"/>
      <c r="G48" s="144"/>
      <c r="H48" s="145"/>
      <c r="I48" s="146"/>
      <c r="J48" s="146"/>
      <c r="K48" s="147"/>
    </row>
    <row r="49" spans="1:14">
      <c r="A49" s="140"/>
      <c r="B49" s="141"/>
      <c r="C49" s="141"/>
      <c r="D49" s="188"/>
      <c r="E49" s="143"/>
      <c r="F49" s="143"/>
      <c r="G49" s="144"/>
      <c r="H49" s="145"/>
      <c r="I49" s="146"/>
      <c r="J49" s="146"/>
      <c r="K49" s="147"/>
    </row>
    <row r="50" spans="1:14">
      <c r="A50" s="140"/>
      <c r="B50" s="141"/>
      <c r="C50" s="141"/>
      <c r="D50" s="188"/>
      <c r="E50" s="143"/>
      <c r="F50" s="143"/>
      <c r="G50" s="144"/>
      <c r="H50" s="145"/>
      <c r="I50" s="146"/>
      <c r="J50" s="146"/>
      <c r="K50" s="147"/>
      <c r="N50" s="189"/>
    </row>
    <row r="51" spans="1:14">
      <c r="A51" s="140"/>
      <c r="B51" s="141"/>
      <c r="C51" s="141"/>
      <c r="D51" s="188"/>
      <c r="E51" s="143"/>
      <c r="F51" s="143"/>
      <c r="G51" s="144"/>
      <c r="H51" s="145"/>
      <c r="I51" s="146"/>
      <c r="J51" s="146"/>
      <c r="K51" s="147"/>
    </row>
    <row r="52" spans="1:14">
      <c r="A52" s="140"/>
      <c r="B52" s="141"/>
      <c r="C52" s="141"/>
      <c r="D52" s="188"/>
      <c r="E52" s="143"/>
      <c r="F52" s="143"/>
      <c r="G52" s="144"/>
      <c r="H52" s="145"/>
      <c r="I52" s="146"/>
      <c r="J52" s="146"/>
      <c r="K52" s="147"/>
    </row>
    <row r="53" spans="1:14">
      <c r="A53" s="140"/>
      <c r="B53" s="141"/>
      <c r="C53" s="141"/>
      <c r="D53" s="188"/>
      <c r="E53" s="143"/>
      <c r="F53" s="143"/>
      <c r="G53" s="144"/>
      <c r="H53" s="145"/>
      <c r="I53" s="146"/>
      <c r="J53" s="146"/>
      <c r="K53" s="147"/>
    </row>
    <row r="54" spans="1:14">
      <c r="A54" s="140"/>
      <c r="B54" s="141"/>
      <c r="C54" s="141"/>
      <c r="D54" s="188"/>
      <c r="E54" s="143"/>
      <c r="F54" s="143"/>
      <c r="G54" s="144"/>
      <c r="H54" s="145"/>
      <c r="I54" s="146"/>
      <c r="J54" s="146"/>
      <c r="K54" s="147"/>
    </row>
    <row r="55" spans="1:14">
      <c r="A55" s="140"/>
      <c r="B55" s="141"/>
      <c r="C55" s="141"/>
      <c r="D55" s="188"/>
      <c r="E55" s="143"/>
      <c r="F55" s="143"/>
      <c r="G55" s="144"/>
      <c r="H55" s="145"/>
      <c r="I55" s="146"/>
      <c r="J55" s="146"/>
      <c r="K55" s="147"/>
    </row>
    <row r="56" spans="1:14">
      <c r="A56" s="140"/>
      <c r="B56" s="141"/>
      <c r="C56" s="141"/>
      <c r="D56" s="188"/>
      <c r="E56" s="143"/>
      <c r="F56" s="143"/>
      <c r="G56" s="144"/>
      <c r="H56" s="145"/>
      <c r="I56" s="146"/>
      <c r="J56" s="146"/>
      <c r="K56" s="147"/>
    </row>
    <row r="57" spans="1:14">
      <c r="A57" s="140"/>
      <c r="B57" s="141"/>
      <c r="C57" s="141"/>
      <c r="D57" s="188"/>
      <c r="E57" s="143"/>
      <c r="F57" s="143"/>
      <c r="G57" s="144"/>
      <c r="H57" s="145"/>
      <c r="I57" s="146"/>
      <c r="J57" s="146"/>
      <c r="K57" s="147"/>
    </row>
    <row r="58" spans="1:14">
      <c r="A58" s="140"/>
      <c r="B58" s="141"/>
      <c r="C58" s="141"/>
      <c r="D58" s="188"/>
      <c r="E58" s="143"/>
      <c r="F58" s="143"/>
      <c r="G58" s="144"/>
      <c r="H58" s="145"/>
      <c r="I58" s="146"/>
      <c r="J58" s="146"/>
      <c r="K58" s="147"/>
    </row>
    <row r="59" spans="1:14">
      <c r="A59" s="140"/>
      <c r="B59" s="141"/>
      <c r="C59" s="141"/>
      <c r="D59" s="188"/>
      <c r="E59" s="143"/>
      <c r="F59" s="143"/>
      <c r="G59" s="144"/>
      <c r="H59" s="145"/>
      <c r="I59" s="146"/>
      <c r="J59" s="146"/>
      <c r="K59" s="190"/>
    </row>
    <row r="60" spans="1:14">
      <c r="A60" s="140"/>
      <c r="B60" s="141"/>
      <c r="C60" s="141"/>
      <c r="D60" s="188"/>
      <c r="E60" s="143"/>
      <c r="F60" s="143"/>
      <c r="G60" s="144"/>
      <c r="H60" s="145"/>
      <c r="I60" s="146"/>
      <c r="J60" s="146"/>
      <c r="K60" s="157"/>
    </row>
    <row r="61" spans="1:14">
      <c r="A61" s="140"/>
      <c r="B61" s="141"/>
      <c r="C61" s="141"/>
      <c r="D61" s="188"/>
      <c r="E61" s="143"/>
      <c r="F61" s="143"/>
      <c r="G61" s="144"/>
      <c r="H61" s="145"/>
      <c r="I61" s="146"/>
      <c r="J61" s="146"/>
      <c r="K61" s="157"/>
    </row>
    <row r="62" spans="1:14">
      <c r="A62" s="140"/>
      <c r="B62" s="141"/>
      <c r="C62" s="141"/>
      <c r="D62" s="188"/>
      <c r="E62" s="143"/>
      <c r="F62" s="143"/>
      <c r="G62" s="144"/>
      <c r="H62" s="145"/>
      <c r="I62" s="146"/>
      <c r="J62" s="146"/>
      <c r="K62" s="151"/>
    </row>
    <row r="63" spans="1:14">
      <c r="A63" s="140"/>
      <c r="B63" s="141"/>
      <c r="C63" s="141"/>
      <c r="D63" s="188"/>
      <c r="E63" s="143"/>
      <c r="F63" s="143"/>
      <c r="G63" s="144"/>
      <c r="H63" s="145"/>
      <c r="I63" s="146"/>
      <c r="J63" s="146"/>
      <c r="K63" s="151"/>
    </row>
    <row r="64" spans="1:14">
      <c r="A64" s="140"/>
      <c r="B64" s="141"/>
      <c r="C64" s="141"/>
      <c r="D64" s="188"/>
      <c r="E64" s="143"/>
      <c r="F64" s="143"/>
      <c r="G64" s="144"/>
      <c r="H64" s="145"/>
      <c r="I64" s="146"/>
      <c r="J64" s="146"/>
      <c r="K64" s="151"/>
    </row>
    <row r="65" spans="1:13">
      <c r="A65" s="140"/>
      <c r="B65" s="141"/>
      <c r="C65" s="141"/>
      <c r="D65" s="188"/>
      <c r="E65" s="143"/>
      <c r="F65" s="143"/>
      <c r="G65" s="144"/>
      <c r="H65" s="145"/>
      <c r="I65" s="146"/>
      <c r="J65" s="146"/>
      <c r="K65" s="151"/>
    </row>
    <row r="66" spans="1:13">
      <c r="A66" s="140"/>
      <c r="B66" s="141"/>
      <c r="C66" s="141"/>
      <c r="D66" s="188"/>
      <c r="E66" s="143"/>
      <c r="F66" s="143"/>
      <c r="G66" s="144"/>
      <c r="H66" s="145"/>
      <c r="I66" s="146"/>
      <c r="J66" s="146"/>
      <c r="K66" s="151"/>
    </row>
    <row r="67" spans="1:13">
      <c r="A67" s="140"/>
      <c r="B67" s="141"/>
      <c r="C67" s="141"/>
      <c r="D67" s="188"/>
      <c r="E67" s="143"/>
      <c r="F67" s="143"/>
      <c r="G67" s="144"/>
      <c r="H67" s="145"/>
      <c r="I67" s="146"/>
      <c r="J67" s="146"/>
      <c r="K67" s="147"/>
    </row>
    <row r="68" spans="1:13">
      <c r="A68" s="140"/>
      <c r="B68" s="141"/>
      <c r="C68" s="141"/>
      <c r="D68" s="188"/>
      <c r="E68" s="143"/>
      <c r="F68" s="143"/>
      <c r="G68" s="144"/>
      <c r="H68" s="145"/>
      <c r="I68" s="146"/>
      <c r="J68" s="146"/>
      <c r="K68" s="188"/>
    </row>
    <row r="69" spans="1:13">
      <c r="A69" s="140"/>
      <c r="B69" s="141"/>
      <c r="C69" s="141"/>
      <c r="D69" s="188"/>
      <c r="E69" s="143"/>
      <c r="F69" s="143"/>
      <c r="G69" s="144"/>
      <c r="H69" s="145"/>
      <c r="I69" s="146"/>
      <c r="J69" s="146"/>
      <c r="K69" s="188"/>
    </row>
    <row r="70" spans="1:13">
      <c r="A70" s="140"/>
      <c r="B70" s="141"/>
      <c r="C70" s="141"/>
      <c r="D70" s="188"/>
      <c r="E70" s="143"/>
      <c r="F70" s="143"/>
      <c r="G70" s="144"/>
      <c r="H70" s="145"/>
      <c r="I70" s="146"/>
      <c r="J70" s="146"/>
      <c r="K70" s="188"/>
    </row>
    <row r="71" spans="1:13">
      <c r="A71" s="140"/>
      <c r="B71" s="141"/>
      <c r="C71" s="141"/>
      <c r="D71" s="188"/>
      <c r="E71" s="143"/>
      <c r="F71" s="143"/>
      <c r="G71" s="144"/>
      <c r="H71" s="145"/>
      <c r="I71" s="146"/>
      <c r="J71" s="146"/>
      <c r="K71" s="188"/>
    </row>
    <row r="72" spans="1:13">
      <c r="A72" s="140"/>
      <c r="B72" s="141"/>
      <c r="C72" s="141"/>
      <c r="D72" s="188"/>
      <c r="E72" s="143"/>
      <c r="F72" s="143"/>
      <c r="G72" s="144"/>
      <c r="H72" s="145"/>
      <c r="I72" s="146"/>
      <c r="J72" s="146"/>
      <c r="K72" s="188"/>
    </row>
    <row r="73" spans="1:13">
      <c r="A73" s="140"/>
      <c r="B73" s="141"/>
      <c r="C73" s="141"/>
      <c r="D73" s="188"/>
      <c r="E73" s="143"/>
      <c r="F73" s="143"/>
      <c r="G73" s="144"/>
      <c r="H73" s="145"/>
      <c r="I73" s="146"/>
      <c r="J73" s="146"/>
      <c r="K73" s="188"/>
    </row>
    <row r="74" spans="1:13" ht="15">
      <c r="A74" s="140"/>
      <c r="B74" s="141"/>
      <c r="C74" s="141"/>
      <c r="D74" s="191"/>
      <c r="E74" s="143"/>
      <c r="F74" s="143"/>
      <c r="G74" s="144"/>
      <c r="H74" s="145"/>
      <c r="I74" s="146"/>
      <c r="J74" s="146"/>
      <c r="K74" s="192"/>
    </row>
    <row r="75" spans="1:13" ht="15">
      <c r="A75" s="140"/>
      <c r="B75" s="141"/>
      <c r="C75" s="141"/>
      <c r="D75" s="191"/>
      <c r="E75" s="143"/>
      <c r="F75" s="143"/>
      <c r="G75" s="144"/>
      <c r="H75" s="145"/>
      <c r="I75" s="146"/>
      <c r="J75" s="146"/>
      <c r="K75" s="192"/>
    </row>
    <row r="76" spans="1:13" ht="15">
      <c r="A76" s="140"/>
      <c r="B76" s="141"/>
      <c r="C76" s="141"/>
      <c r="D76" s="191"/>
      <c r="E76" s="143"/>
      <c r="F76" s="143"/>
      <c r="G76" s="144"/>
      <c r="H76" s="145"/>
      <c r="I76" s="146"/>
      <c r="J76" s="146"/>
      <c r="K76" s="192"/>
    </row>
    <row r="77" spans="1:13">
      <c r="A77" s="140"/>
      <c r="B77" s="141"/>
      <c r="C77" s="141"/>
      <c r="D77" s="193"/>
      <c r="E77" s="143"/>
      <c r="F77" s="143"/>
      <c r="G77" s="144"/>
      <c r="H77" s="145"/>
      <c r="I77" s="146"/>
      <c r="J77" s="146"/>
      <c r="K77" s="194"/>
      <c r="M77" s="195"/>
    </row>
    <row r="78" spans="1:13">
      <c r="A78" s="140"/>
      <c r="B78" s="141"/>
      <c r="C78" s="141"/>
      <c r="D78" s="193"/>
      <c r="E78" s="143"/>
      <c r="F78" s="143"/>
      <c r="G78" s="144"/>
      <c r="H78" s="145"/>
      <c r="I78" s="146"/>
      <c r="J78" s="146"/>
      <c r="K78" s="194"/>
    </row>
    <row r="79" spans="1:13">
      <c r="A79" s="140"/>
      <c r="B79" s="141"/>
      <c r="C79" s="141"/>
      <c r="D79" s="193"/>
      <c r="E79" s="143"/>
      <c r="F79" s="143"/>
      <c r="G79" s="144"/>
      <c r="H79" s="145"/>
      <c r="I79" s="146"/>
      <c r="J79" s="146"/>
      <c r="K79" s="147"/>
    </row>
    <row r="80" spans="1:13">
      <c r="A80" s="140"/>
      <c r="B80" s="141"/>
      <c r="C80" s="141"/>
      <c r="D80" s="193"/>
      <c r="E80" s="143"/>
      <c r="F80" s="143"/>
      <c r="G80" s="144"/>
      <c r="H80" s="145"/>
      <c r="I80" s="146"/>
      <c r="J80" s="146"/>
      <c r="K80" s="147"/>
    </row>
    <row r="81" spans="1:11">
      <c r="A81" s="140"/>
      <c r="B81" s="141"/>
      <c r="C81" s="141"/>
      <c r="D81" s="193"/>
      <c r="E81" s="143"/>
      <c r="F81" s="143"/>
      <c r="G81" s="144"/>
      <c r="H81" s="145"/>
      <c r="I81" s="146"/>
      <c r="J81" s="146"/>
      <c r="K81" s="196"/>
    </row>
    <row r="82" spans="1:11">
      <c r="A82" s="140"/>
      <c r="B82" s="141"/>
      <c r="C82" s="141"/>
      <c r="D82" s="193"/>
      <c r="E82" s="143"/>
      <c r="F82" s="143"/>
      <c r="G82" s="144"/>
      <c r="H82" s="145"/>
      <c r="I82" s="146"/>
      <c r="J82" s="146"/>
      <c r="K82" s="197"/>
    </row>
    <row r="83" spans="1:11">
      <c r="A83" s="140"/>
      <c r="B83" s="141"/>
      <c r="C83" s="141"/>
      <c r="D83" s="193"/>
      <c r="E83" s="143"/>
      <c r="F83" s="143"/>
      <c r="G83" s="144"/>
      <c r="H83" s="145"/>
      <c r="I83" s="146"/>
      <c r="J83" s="146"/>
      <c r="K83" s="147"/>
    </row>
    <row r="84" spans="1:11">
      <c r="A84" s="140"/>
      <c r="B84" s="141"/>
      <c r="C84" s="141"/>
      <c r="D84" s="193"/>
      <c r="E84" s="143"/>
      <c r="F84" s="143"/>
      <c r="G84" s="144"/>
      <c r="H84" s="145"/>
      <c r="I84" s="146"/>
      <c r="J84" s="146"/>
      <c r="K84" s="147"/>
    </row>
    <row r="85" spans="1:11">
      <c r="A85" s="140"/>
      <c r="B85" s="141"/>
      <c r="C85" s="141"/>
      <c r="D85" s="193"/>
      <c r="E85" s="143"/>
      <c r="F85" s="143"/>
      <c r="G85" s="144"/>
      <c r="H85" s="145"/>
      <c r="I85" s="146"/>
      <c r="J85" s="146"/>
      <c r="K85" s="147"/>
    </row>
    <row r="86" spans="1:11">
      <c r="A86" s="140"/>
      <c r="B86" s="141"/>
      <c r="C86" s="141"/>
      <c r="D86" s="193"/>
      <c r="E86" s="143"/>
      <c r="F86" s="143"/>
      <c r="G86" s="144"/>
      <c r="H86" s="145"/>
      <c r="I86" s="146"/>
      <c r="J86" s="146"/>
      <c r="K86" s="147"/>
    </row>
    <row r="87" spans="1:11">
      <c r="A87" s="140"/>
      <c r="B87" s="141"/>
      <c r="C87" s="141"/>
      <c r="D87" s="193"/>
      <c r="E87" s="143"/>
      <c r="F87" s="143"/>
      <c r="G87" s="144"/>
      <c r="H87" s="145"/>
      <c r="I87" s="146"/>
      <c r="J87" s="146"/>
      <c r="K87" s="198"/>
    </row>
    <row r="88" spans="1:11">
      <c r="A88" s="140"/>
      <c r="B88" s="141"/>
      <c r="C88" s="141"/>
      <c r="D88" s="193"/>
      <c r="E88" s="143"/>
      <c r="F88" s="143"/>
      <c r="G88" s="144"/>
      <c r="H88" s="145"/>
      <c r="I88" s="146"/>
      <c r="J88" s="146"/>
      <c r="K88" s="198"/>
    </row>
    <row r="89" spans="1:11">
      <c r="A89" s="140"/>
      <c r="B89" s="141"/>
      <c r="C89" s="141"/>
      <c r="D89" s="193"/>
      <c r="E89" s="143"/>
      <c r="F89" s="143"/>
      <c r="G89" s="144"/>
      <c r="H89" s="145"/>
      <c r="I89" s="146"/>
      <c r="J89" s="146"/>
      <c r="K89" s="147"/>
    </row>
    <row r="90" spans="1:11">
      <c r="A90" s="140"/>
      <c r="B90" s="141"/>
      <c r="C90" s="141"/>
      <c r="D90" s="193"/>
      <c r="E90" s="143"/>
      <c r="F90" s="143"/>
      <c r="G90" s="144"/>
      <c r="H90" s="145"/>
      <c r="I90" s="146"/>
      <c r="J90" s="146"/>
      <c r="K90" s="147"/>
    </row>
    <row r="91" spans="1:11">
      <c r="A91" s="140"/>
      <c r="B91" s="141"/>
      <c r="C91" s="141"/>
      <c r="D91" s="193"/>
      <c r="E91" s="143"/>
      <c r="F91" s="143"/>
      <c r="G91" s="144"/>
      <c r="H91" s="145"/>
      <c r="I91" s="146"/>
      <c r="J91" s="146"/>
      <c r="K91" s="147"/>
    </row>
    <row r="92" spans="1:11">
      <c r="A92" s="140"/>
      <c r="B92" s="141"/>
      <c r="C92" s="141"/>
      <c r="D92" s="193"/>
      <c r="E92" s="143"/>
      <c r="F92" s="143"/>
      <c r="G92" s="144"/>
      <c r="H92" s="145"/>
      <c r="I92" s="146"/>
      <c r="J92" s="146"/>
      <c r="K92" s="147"/>
    </row>
    <row r="93" spans="1:11">
      <c r="A93" s="140"/>
      <c r="B93" s="141"/>
      <c r="C93" s="141"/>
      <c r="D93" s="193"/>
      <c r="E93" s="143"/>
      <c r="F93" s="143"/>
      <c r="G93" s="144"/>
      <c r="H93" s="145"/>
      <c r="I93" s="146"/>
      <c r="J93" s="146"/>
      <c r="K93" s="147"/>
    </row>
    <row r="94" spans="1:11">
      <c r="A94" s="140"/>
      <c r="B94" s="199"/>
      <c r="C94" s="200"/>
      <c r="D94" s="200"/>
      <c r="E94" s="143"/>
      <c r="F94" s="143"/>
      <c r="G94" s="144"/>
      <c r="H94" s="145"/>
      <c r="I94" s="146"/>
      <c r="J94" s="146"/>
      <c r="K94" s="147"/>
    </row>
    <row r="95" spans="1:11">
      <c r="A95" s="140"/>
      <c r="B95" s="199"/>
      <c r="C95" s="200"/>
      <c r="D95" s="200"/>
      <c r="E95" s="143"/>
      <c r="F95" s="143"/>
      <c r="G95" s="144"/>
      <c r="H95" s="145"/>
      <c r="I95" s="146"/>
      <c r="J95" s="146"/>
      <c r="K95" s="147"/>
    </row>
    <row r="96" spans="1:11">
      <c r="A96" s="140"/>
      <c r="B96" s="199"/>
      <c r="C96" s="200"/>
      <c r="D96" s="200"/>
      <c r="E96" s="143"/>
      <c r="F96" s="143"/>
      <c r="G96" s="144"/>
      <c r="H96" s="145"/>
      <c r="I96" s="146"/>
      <c r="J96" s="146"/>
      <c r="K96" s="147"/>
    </row>
    <row r="97" spans="1:11">
      <c r="A97" s="140"/>
      <c r="B97" s="199"/>
      <c r="C97" s="200"/>
      <c r="D97" s="200"/>
      <c r="E97" s="143"/>
      <c r="F97" s="143"/>
      <c r="G97" s="144"/>
      <c r="H97" s="145"/>
      <c r="I97" s="146"/>
      <c r="J97" s="146"/>
      <c r="K97" s="147"/>
    </row>
    <row r="98" spans="1:11">
      <c r="A98" s="140"/>
      <c r="B98" s="199"/>
      <c r="C98" s="200"/>
      <c r="D98" s="200"/>
      <c r="E98" s="143"/>
      <c r="F98" s="143"/>
      <c r="G98" s="144"/>
      <c r="H98" s="145"/>
      <c r="I98" s="146"/>
      <c r="J98" s="146"/>
      <c r="K98" s="147"/>
    </row>
    <row r="99" spans="1:11">
      <c r="A99" s="140"/>
      <c r="B99" s="199"/>
      <c r="C99" s="200"/>
      <c r="D99" s="200"/>
      <c r="E99" s="143"/>
      <c r="F99" s="143"/>
      <c r="G99" s="144"/>
      <c r="H99" s="145"/>
      <c r="I99" s="146"/>
      <c r="J99" s="146"/>
      <c r="K99" s="147"/>
    </row>
    <row r="100" spans="1:11">
      <c r="A100" s="140"/>
      <c r="B100" s="199"/>
      <c r="C100" s="200"/>
      <c r="D100" s="200"/>
      <c r="E100" s="143"/>
      <c r="F100" s="143"/>
      <c r="G100" s="144"/>
      <c r="H100" s="145"/>
      <c r="I100" s="146"/>
      <c r="J100" s="146"/>
      <c r="K100" s="147"/>
    </row>
    <row r="101" spans="1:11">
      <c r="A101" s="140"/>
      <c r="B101" s="141"/>
      <c r="C101" s="141"/>
      <c r="D101" s="201"/>
      <c r="E101" s="143"/>
      <c r="F101" s="143"/>
      <c r="G101" s="144"/>
      <c r="H101" s="145"/>
      <c r="I101" s="146"/>
      <c r="J101" s="146"/>
      <c r="K101" s="147"/>
    </row>
    <row r="102" spans="1:11">
      <c r="A102" s="140"/>
      <c r="B102" s="141"/>
      <c r="C102" s="141"/>
      <c r="D102" s="193"/>
      <c r="E102" s="143"/>
      <c r="F102" s="143"/>
      <c r="G102" s="144"/>
      <c r="H102" s="145"/>
      <c r="I102" s="146"/>
      <c r="J102" s="146"/>
      <c r="K102" s="147"/>
    </row>
    <row r="103" spans="1:11">
      <c r="A103" s="140"/>
      <c r="B103" s="141"/>
      <c r="C103" s="141"/>
      <c r="D103" s="193"/>
      <c r="E103" s="143"/>
      <c r="F103" s="143"/>
      <c r="G103" s="144"/>
      <c r="H103" s="145"/>
      <c r="I103" s="146"/>
      <c r="J103" s="146"/>
      <c r="K103" s="147"/>
    </row>
    <row r="104" spans="1:11">
      <c r="A104" s="140"/>
      <c r="B104" s="141"/>
      <c r="C104" s="141"/>
      <c r="D104" s="193"/>
      <c r="E104" s="143"/>
      <c r="F104" s="143"/>
      <c r="G104" s="144"/>
      <c r="H104" s="145"/>
      <c r="I104" s="146"/>
      <c r="J104" s="146"/>
      <c r="K104" s="147"/>
    </row>
    <row r="105" spans="1:11">
      <c r="A105" s="140"/>
      <c r="B105" s="141"/>
      <c r="C105" s="141"/>
      <c r="D105" s="193"/>
      <c r="E105" s="143"/>
      <c r="F105" s="143"/>
      <c r="G105" s="144"/>
      <c r="H105" s="145"/>
      <c r="I105" s="146"/>
      <c r="J105" s="146"/>
      <c r="K105" s="147"/>
    </row>
    <row r="106" spans="1:11">
      <c r="A106" s="140"/>
      <c r="B106" s="141"/>
      <c r="C106" s="141"/>
      <c r="D106" s="193"/>
      <c r="E106" s="143"/>
      <c r="F106" s="143"/>
      <c r="G106" s="144"/>
      <c r="H106" s="145"/>
      <c r="I106" s="146"/>
      <c r="J106" s="146"/>
      <c r="K106" s="147"/>
    </row>
    <row r="107" spans="1:11">
      <c r="A107" s="140"/>
      <c r="B107" s="141"/>
      <c r="C107" s="141"/>
      <c r="D107" s="193"/>
      <c r="E107" s="143"/>
      <c r="F107" s="143"/>
      <c r="G107" s="144"/>
      <c r="H107" s="145"/>
      <c r="I107" s="146"/>
      <c r="J107" s="146"/>
      <c r="K107" s="147"/>
    </row>
    <row r="108" spans="1:11">
      <c r="A108" s="140"/>
      <c r="B108" s="141"/>
      <c r="C108" s="141"/>
      <c r="D108" s="193"/>
      <c r="E108" s="143"/>
      <c r="F108" s="143"/>
      <c r="G108" s="144"/>
      <c r="H108" s="145"/>
      <c r="I108" s="146"/>
      <c r="J108" s="146"/>
      <c r="K108" s="147"/>
    </row>
    <row r="109" spans="1:11">
      <c r="A109" s="140"/>
      <c r="B109" s="141"/>
      <c r="C109" s="141"/>
      <c r="D109" s="193"/>
      <c r="E109" s="143"/>
      <c r="F109" s="143"/>
      <c r="G109" s="144"/>
      <c r="H109" s="145"/>
      <c r="I109" s="146"/>
      <c r="J109" s="146"/>
      <c r="K109" s="147"/>
    </row>
    <row r="110" spans="1:11">
      <c r="A110" s="140"/>
      <c r="B110" s="141"/>
      <c r="C110" s="141"/>
      <c r="D110" s="193"/>
      <c r="E110" s="143"/>
      <c r="F110" s="143"/>
      <c r="G110" s="144"/>
      <c r="H110" s="145"/>
      <c r="I110" s="146"/>
      <c r="J110" s="146"/>
      <c r="K110" s="147"/>
    </row>
    <row r="111" spans="1:11">
      <c r="A111" s="140"/>
      <c r="B111" s="141"/>
      <c r="C111" s="141"/>
      <c r="D111" s="193"/>
      <c r="E111" s="143"/>
      <c r="F111" s="143"/>
      <c r="G111" s="144"/>
      <c r="H111" s="145"/>
      <c r="I111" s="146"/>
      <c r="J111" s="146"/>
      <c r="K111" s="147"/>
    </row>
    <row r="112" spans="1:11">
      <c r="A112" s="140"/>
      <c r="B112" s="141"/>
      <c r="C112" s="141"/>
      <c r="D112" s="193"/>
      <c r="E112" s="143"/>
      <c r="F112" s="143"/>
      <c r="G112" s="144"/>
      <c r="H112" s="145"/>
      <c r="I112" s="146"/>
      <c r="J112" s="146"/>
      <c r="K112" s="147"/>
    </row>
    <row r="113" spans="1:11">
      <c r="A113" s="140"/>
      <c r="B113" s="141"/>
      <c r="C113" s="141"/>
      <c r="D113" s="193"/>
      <c r="E113" s="143"/>
      <c r="F113" s="143"/>
      <c r="G113" s="144"/>
      <c r="H113" s="145"/>
      <c r="I113" s="146"/>
      <c r="J113" s="146"/>
      <c r="K113" s="147"/>
    </row>
    <row r="114" spans="1:11">
      <c r="A114" s="140"/>
      <c r="B114" s="141"/>
      <c r="C114" s="141"/>
      <c r="D114" s="193"/>
      <c r="E114" s="143"/>
      <c r="F114" s="143"/>
      <c r="G114" s="144"/>
      <c r="H114" s="145"/>
      <c r="I114" s="146"/>
      <c r="J114" s="146"/>
      <c r="K114" s="147"/>
    </row>
    <row r="115" spans="1:11">
      <c r="A115" s="140"/>
      <c r="B115" s="141"/>
      <c r="C115" s="141"/>
      <c r="D115" s="193"/>
      <c r="E115" s="143"/>
      <c r="F115" s="143"/>
      <c r="G115" s="144"/>
      <c r="H115" s="145"/>
      <c r="I115" s="146"/>
      <c r="J115" s="146"/>
      <c r="K115" s="147"/>
    </row>
    <row r="116" spans="1:11">
      <c r="A116" s="140"/>
      <c r="B116" s="141"/>
      <c r="C116" s="141"/>
      <c r="D116" s="193"/>
      <c r="E116" s="143"/>
      <c r="F116" s="143"/>
      <c r="G116" s="144"/>
      <c r="H116" s="145"/>
      <c r="I116" s="146"/>
      <c r="J116" s="146"/>
      <c r="K116" s="147"/>
    </row>
    <row r="117" spans="1:11">
      <c r="A117" s="140"/>
      <c r="B117" s="141"/>
      <c r="C117" s="141"/>
      <c r="D117" s="193"/>
      <c r="E117" s="143"/>
      <c r="F117" s="143"/>
      <c r="G117" s="144"/>
      <c r="H117" s="145"/>
      <c r="I117" s="146"/>
      <c r="J117" s="146"/>
      <c r="K117" s="147"/>
    </row>
    <row r="118" spans="1:11">
      <c r="A118" s="140"/>
      <c r="B118" s="141"/>
      <c r="C118" s="141"/>
      <c r="D118" s="193"/>
      <c r="E118" s="143"/>
      <c r="F118" s="143"/>
      <c r="G118" s="144"/>
      <c r="H118" s="145"/>
      <c r="I118" s="146"/>
      <c r="J118" s="146"/>
      <c r="K118" s="147"/>
    </row>
    <row r="119" spans="1:11">
      <c r="A119" s="140"/>
      <c r="B119" s="141"/>
      <c r="C119" s="141"/>
      <c r="D119" s="193"/>
      <c r="E119" s="143"/>
      <c r="F119" s="143"/>
      <c r="G119" s="144"/>
      <c r="H119" s="145"/>
      <c r="I119" s="146"/>
      <c r="J119" s="146"/>
      <c r="K119" s="147"/>
    </row>
    <row r="120" spans="1:11">
      <c r="A120" s="140"/>
      <c r="B120" s="141"/>
      <c r="C120" s="141"/>
      <c r="D120" s="193"/>
      <c r="E120" s="143"/>
      <c r="F120" s="143"/>
      <c r="G120" s="144"/>
      <c r="H120" s="145"/>
      <c r="I120" s="146"/>
      <c r="J120" s="146"/>
      <c r="K120" s="202"/>
    </row>
    <row r="121" spans="1:11">
      <c r="A121" s="140"/>
      <c r="B121" s="141"/>
      <c r="C121" s="141"/>
      <c r="D121" s="193"/>
      <c r="E121" s="143"/>
      <c r="F121" s="143"/>
      <c r="G121" s="144"/>
      <c r="H121" s="145"/>
      <c r="I121" s="146"/>
      <c r="J121" s="146"/>
      <c r="K121" s="147"/>
    </row>
    <row r="122" spans="1:11">
      <c r="A122" s="140"/>
      <c r="B122" s="141"/>
      <c r="C122" s="141"/>
      <c r="D122" s="193"/>
      <c r="E122" s="143"/>
      <c r="F122" s="143"/>
      <c r="G122" s="144"/>
      <c r="H122" s="145"/>
      <c r="I122" s="146"/>
      <c r="J122" s="146"/>
      <c r="K122" s="202"/>
    </row>
    <row r="123" spans="1:11">
      <c r="A123" s="140"/>
      <c r="B123" s="141"/>
      <c r="C123" s="141"/>
      <c r="D123" s="193"/>
      <c r="E123" s="143"/>
      <c r="F123" s="143"/>
      <c r="G123" s="144"/>
      <c r="H123" s="145"/>
      <c r="I123" s="146"/>
      <c r="J123" s="146"/>
      <c r="K123" s="147"/>
    </row>
    <row r="124" spans="1:11">
      <c r="A124" s="140"/>
      <c r="B124" s="141"/>
      <c r="C124" s="141"/>
      <c r="D124" s="193"/>
      <c r="E124" s="143"/>
      <c r="F124" s="143"/>
      <c r="G124" s="144"/>
      <c r="H124" s="145"/>
      <c r="I124" s="146"/>
      <c r="J124" s="146"/>
      <c r="K124" s="147"/>
    </row>
    <row r="125" spans="1:11">
      <c r="A125" s="140"/>
      <c r="B125" s="141"/>
      <c r="C125" s="141"/>
      <c r="D125" s="193"/>
      <c r="E125" s="143"/>
      <c r="F125" s="143"/>
      <c r="G125" s="144"/>
      <c r="H125" s="145"/>
      <c r="I125" s="146"/>
      <c r="J125" s="146"/>
      <c r="K125" s="202"/>
    </row>
    <row r="126" spans="1:11">
      <c r="A126" s="140"/>
      <c r="B126" s="141"/>
      <c r="C126" s="141"/>
      <c r="D126" s="193"/>
      <c r="E126" s="143"/>
      <c r="F126" s="143"/>
      <c r="G126" s="144"/>
      <c r="H126" s="145"/>
      <c r="I126" s="146"/>
      <c r="J126" s="146"/>
      <c r="K126" s="147"/>
    </row>
    <row r="127" spans="1:11">
      <c r="A127" s="140"/>
      <c r="B127" s="141"/>
      <c r="C127" s="141"/>
      <c r="D127" s="193"/>
      <c r="E127" s="143"/>
      <c r="F127" s="143"/>
      <c r="G127" s="144"/>
      <c r="H127" s="145"/>
      <c r="I127" s="146"/>
      <c r="J127" s="146"/>
      <c r="K127" s="147"/>
    </row>
    <row r="128" spans="1:11">
      <c r="A128" s="140"/>
      <c r="B128" s="141"/>
      <c r="C128" s="141"/>
      <c r="D128" s="193"/>
      <c r="E128" s="143"/>
      <c r="F128" s="143"/>
      <c r="G128" s="144"/>
      <c r="H128" s="145"/>
      <c r="I128" s="146"/>
      <c r="J128" s="146"/>
      <c r="K128" s="147"/>
    </row>
    <row r="129" spans="1:11">
      <c r="A129" s="140"/>
      <c r="B129" s="141"/>
      <c r="C129" s="141"/>
      <c r="D129" s="193"/>
      <c r="E129" s="143"/>
      <c r="F129" s="143"/>
      <c r="G129" s="144"/>
      <c r="H129" s="145"/>
      <c r="I129" s="146"/>
      <c r="J129" s="146"/>
      <c r="K129" s="147"/>
    </row>
    <row r="130" spans="1:11">
      <c r="A130" s="140"/>
      <c r="B130" s="141"/>
      <c r="C130" s="141"/>
      <c r="D130" s="193"/>
      <c r="E130" s="143"/>
      <c r="F130" s="143"/>
      <c r="G130" s="144"/>
      <c r="H130" s="145"/>
      <c r="I130" s="146"/>
      <c r="J130" s="146"/>
      <c r="K130" s="147"/>
    </row>
    <row r="131" spans="1:11">
      <c r="A131" s="140"/>
      <c r="B131" s="141"/>
      <c r="C131" s="141"/>
      <c r="D131" s="193"/>
      <c r="E131" s="143"/>
      <c r="F131" s="143"/>
      <c r="G131" s="144"/>
      <c r="H131" s="145"/>
      <c r="I131" s="146"/>
      <c r="J131" s="146"/>
      <c r="K131" s="147"/>
    </row>
    <row r="132" spans="1:11">
      <c r="A132" s="140"/>
      <c r="B132" s="141"/>
      <c r="C132" s="141"/>
      <c r="D132" s="193"/>
      <c r="E132" s="143"/>
      <c r="F132" s="143"/>
      <c r="G132" s="144"/>
      <c r="H132" s="145"/>
      <c r="I132" s="146"/>
      <c r="J132" s="146"/>
      <c r="K132" s="147"/>
    </row>
    <row r="133" spans="1:11">
      <c r="A133" s="140"/>
      <c r="B133" s="141"/>
      <c r="C133" s="141"/>
      <c r="D133" s="193"/>
      <c r="E133" s="143"/>
      <c r="F133" s="143"/>
      <c r="G133" s="144"/>
      <c r="H133" s="145"/>
      <c r="I133" s="146"/>
      <c r="J133" s="146"/>
      <c r="K133" s="147"/>
    </row>
    <row r="134" spans="1:11">
      <c r="A134" s="140"/>
      <c r="B134" s="141"/>
      <c r="C134" s="141"/>
      <c r="D134" s="193"/>
      <c r="E134" s="143"/>
      <c r="F134" s="143"/>
      <c r="G134" s="144"/>
      <c r="H134" s="145"/>
      <c r="I134" s="146"/>
      <c r="J134" s="146"/>
      <c r="K134" s="147"/>
    </row>
    <row r="135" spans="1:11">
      <c r="A135" s="140"/>
      <c r="B135" s="141"/>
      <c r="C135" s="141"/>
      <c r="D135" s="193"/>
      <c r="E135" s="143"/>
      <c r="F135" s="143"/>
      <c r="G135" s="144"/>
      <c r="H135" s="145"/>
      <c r="I135" s="146"/>
      <c r="J135" s="146"/>
      <c r="K135" s="147"/>
    </row>
    <row r="136" spans="1:11">
      <c r="A136" s="140"/>
      <c r="B136" s="141"/>
      <c r="C136" s="141"/>
      <c r="D136" s="193"/>
      <c r="E136" s="143"/>
      <c r="F136" s="143"/>
      <c r="G136" s="144"/>
      <c r="H136" s="145"/>
      <c r="I136" s="146"/>
      <c r="J136" s="146"/>
      <c r="K136" s="147"/>
    </row>
    <row r="137" spans="1:11">
      <c r="A137" s="140"/>
      <c r="B137" s="141"/>
      <c r="C137" s="141"/>
      <c r="D137" s="193"/>
      <c r="E137" s="143"/>
      <c r="F137" s="143"/>
      <c r="G137" s="144"/>
      <c r="H137" s="145"/>
      <c r="I137" s="146"/>
      <c r="J137" s="146"/>
      <c r="K137" s="147"/>
    </row>
    <row r="138" spans="1:11">
      <c r="A138" s="140"/>
      <c r="B138" s="141"/>
      <c r="C138" s="141"/>
      <c r="D138" s="193"/>
      <c r="E138" s="143"/>
      <c r="F138" s="143"/>
      <c r="G138" s="144"/>
      <c r="H138" s="145"/>
      <c r="I138" s="146"/>
      <c r="J138" s="146"/>
      <c r="K138" s="147"/>
    </row>
    <row r="139" spans="1:11">
      <c r="A139" s="140"/>
      <c r="B139" s="141"/>
      <c r="C139" s="141"/>
      <c r="D139" s="193"/>
      <c r="E139" s="143"/>
      <c r="F139" s="143"/>
      <c r="G139" s="144"/>
      <c r="H139" s="145"/>
      <c r="I139" s="146"/>
      <c r="J139" s="146"/>
      <c r="K139" s="147"/>
    </row>
    <row r="140" spans="1:11">
      <c r="A140" s="140"/>
      <c r="B140" s="141"/>
      <c r="C140" s="141"/>
      <c r="D140" s="193"/>
      <c r="E140" s="143"/>
      <c r="F140" s="143"/>
      <c r="G140" s="144"/>
      <c r="H140" s="145"/>
      <c r="I140" s="146"/>
      <c r="J140" s="146"/>
      <c r="K140" s="147"/>
    </row>
    <row r="141" spans="1:11">
      <c r="A141" s="140"/>
      <c r="B141" s="141"/>
      <c r="C141" s="141"/>
      <c r="D141" s="193"/>
      <c r="E141" s="143"/>
      <c r="F141" s="143"/>
      <c r="G141" s="144"/>
      <c r="H141" s="145"/>
      <c r="I141" s="146"/>
      <c r="J141" s="146"/>
      <c r="K141" s="147"/>
    </row>
    <row r="142" spans="1:11">
      <c r="A142" s="140"/>
      <c r="B142" s="141"/>
      <c r="C142" s="141"/>
      <c r="D142" s="193"/>
      <c r="E142" s="143"/>
      <c r="F142" s="143"/>
      <c r="G142" s="144"/>
      <c r="H142" s="145"/>
      <c r="I142" s="146"/>
      <c r="J142" s="146"/>
      <c r="K142" s="147"/>
    </row>
    <row r="143" spans="1:11">
      <c r="A143" s="140"/>
      <c r="B143" s="141"/>
      <c r="C143" s="141"/>
      <c r="D143" s="193"/>
      <c r="E143" s="143"/>
      <c r="F143" s="143"/>
      <c r="G143" s="144"/>
      <c r="H143" s="145"/>
      <c r="I143" s="146"/>
      <c r="J143" s="146"/>
      <c r="K143" s="147"/>
    </row>
    <row r="144" spans="1:11">
      <c r="A144" s="140"/>
      <c r="B144" s="141"/>
      <c r="C144" s="141"/>
      <c r="D144" s="193"/>
      <c r="E144" s="143"/>
      <c r="F144" s="143"/>
      <c r="G144" s="144"/>
      <c r="H144" s="145"/>
      <c r="I144" s="146"/>
      <c r="J144" s="146"/>
      <c r="K144" s="147"/>
    </row>
    <row r="145" spans="1:11">
      <c r="A145" s="140"/>
      <c r="B145" s="141"/>
      <c r="C145" s="141"/>
      <c r="D145" s="193"/>
      <c r="E145" s="143"/>
      <c r="F145" s="143"/>
      <c r="G145" s="144"/>
      <c r="H145" s="145"/>
      <c r="I145" s="146"/>
      <c r="J145" s="146"/>
      <c r="K145" s="147"/>
    </row>
    <row r="146" spans="1:11">
      <c r="A146" s="140"/>
      <c r="B146" s="141"/>
      <c r="C146" s="141"/>
      <c r="D146" s="193"/>
      <c r="E146" s="143"/>
      <c r="F146" s="143"/>
      <c r="G146" s="144"/>
      <c r="H146" s="145"/>
      <c r="I146" s="146"/>
      <c r="J146" s="146"/>
      <c r="K146" s="147"/>
    </row>
    <row r="147" spans="1:11">
      <c r="A147" s="140"/>
      <c r="B147" s="141"/>
      <c r="C147" s="141"/>
      <c r="D147" s="193"/>
      <c r="E147" s="143"/>
      <c r="F147" s="143"/>
      <c r="G147" s="144"/>
      <c r="H147" s="145"/>
      <c r="I147" s="146"/>
      <c r="J147" s="146"/>
      <c r="K147" s="198"/>
    </row>
    <row r="148" spans="1:11">
      <c r="A148" s="140"/>
      <c r="B148" s="141"/>
      <c r="C148" s="141"/>
      <c r="D148" s="193"/>
      <c r="E148" s="143"/>
      <c r="F148" s="143"/>
      <c r="G148" s="144"/>
      <c r="H148" s="145"/>
      <c r="I148" s="146"/>
      <c r="J148" s="146"/>
      <c r="K148" s="198"/>
    </row>
    <row r="149" spans="1:11">
      <c r="A149" s="140"/>
      <c r="B149" s="203"/>
      <c r="C149" s="204"/>
      <c r="D149" s="204"/>
      <c r="E149" s="143"/>
      <c r="F149" s="143"/>
      <c r="G149" s="144"/>
      <c r="H149" s="145"/>
      <c r="I149" s="146"/>
      <c r="J149" s="146"/>
      <c r="K149" s="147"/>
    </row>
    <row r="150" spans="1:11">
      <c r="A150" s="140"/>
      <c r="B150" s="203"/>
      <c r="C150" s="204"/>
      <c r="D150" s="204"/>
      <c r="E150" s="143"/>
      <c r="F150" s="143"/>
      <c r="G150" s="144"/>
      <c r="H150" s="145"/>
      <c r="I150" s="146"/>
      <c r="J150" s="146"/>
      <c r="K150" s="147"/>
    </row>
    <row r="151" spans="1:11">
      <c r="A151" s="140"/>
      <c r="B151" s="203"/>
      <c r="C151" s="204"/>
      <c r="D151" s="204"/>
      <c r="E151" s="143"/>
      <c r="F151" s="143"/>
      <c r="G151" s="144"/>
      <c r="H151" s="145"/>
      <c r="I151" s="146"/>
      <c r="J151" s="146"/>
      <c r="K151" s="147"/>
    </row>
    <row r="152" spans="1:11">
      <c r="A152" s="140"/>
      <c r="B152" s="203"/>
      <c r="C152" s="204"/>
      <c r="D152" s="204"/>
      <c r="E152" s="143"/>
      <c r="F152" s="143"/>
      <c r="G152" s="144"/>
      <c r="H152" s="145"/>
      <c r="I152" s="146"/>
      <c r="J152" s="146"/>
      <c r="K152" s="147"/>
    </row>
    <row r="153" spans="1:11">
      <c r="A153" s="140"/>
      <c r="B153" s="203"/>
      <c r="C153" s="204"/>
      <c r="D153" s="204"/>
      <c r="E153" s="143"/>
      <c r="F153" s="143"/>
      <c r="G153" s="144"/>
      <c r="H153" s="145"/>
      <c r="I153" s="146"/>
      <c r="J153" s="146"/>
      <c r="K153" s="147"/>
    </row>
    <row r="154" spans="1:11">
      <c r="A154" s="140"/>
      <c r="B154" s="203"/>
      <c r="C154" s="204"/>
      <c r="D154" s="205"/>
      <c r="E154" s="143"/>
      <c r="F154" s="143"/>
      <c r="G154" s="144"/>
      <c r="H154" s="145"/>
      <c r="I154" s="146"/>
      <c r="J154" s="146"/>
      <c r="K154" s="147"/>
    </row>
    <row r="155" spans="1:11">
      <c r="A155" s="140"/>
      <c r="B155" s="203"/>
      <c r="C155" s="204"/>
      <c r="D155" s="204"/>
      <c r="E155" s="143"/>
      <c r="F155" s="143"/>
      <c r="G155" s="144"/>
      <c r="H155" s="145"/>
      <c r="I155" s="146"/>
      <c r="J155" s="146"/>
      <c r="K155" s="147"/>
    </row>
    <row r="156" spans="1:11">
      <c r="A156" s="140"/>
      <c r="B156" s="203"/>
      <c r="C156" s="204"/>
      <c r="D156" s="204"/>
      <c r="E156" s="143"/>
      <c r="F156" s="143"/>
      <c r="G156" s="144"/>
      <c r="H156" s="145"/>
      <c r="I156" s="146"/>
      <c r="J156" s="146"/>
      <c r="K156" s="147"/>
    </row>
    <row r="157" spans="1:11">
      <c r="A157" s="140"/>
      <c r="B157" s="203"/>
      <c r="C157" s="204"/>
      <c r="D157" s="204"/>
      <c r="E157" s="143"/>
      <c r="F157" s="143"/>
      <c r="G157" s="144"/>
      <c r="H157" s="145"/>
      <c r="I157" s="146"/>
      <c r="J157" s="146"/>
      <c r="K157" s="147"/>
    </row>
    <row r="158" spans="1:11">
      <c r="A158" s="140"/>
      <c r="B158" s="203"/>
      <c r="C158" s="204"/>
      <c r="D158" s="204"/>
      <c r="E158" s="143"/>
      <c r="F158" s="143"/>
      <c r="G158" s="144"/>
      <c r="H158" s="145"/>
      <c r="I158" s="146"/>
      <c r="J158" s="146"/>
      <c r="K158" s="147"/>
    </row>
    <row r="159" spans="1:11">
      <c r="A159" s="140"/>
      <c r="B159" s="203"/>
      <c r="C159" s="204"/>
      <c r="D159" s="204"/>
      <c r="E159" s="143"/>
      <c r="F159" s="143"/>
      <c r="G159" s="144"/>
      <c r="H159" s="145"/>
      <c r="I159" s="146"/>
      <c r="J159" s="146"/>
      <c r="K159" s="147"/>
    </row>
    <row r="160" spans="1:11">
      <c r="A160" s="140"/>
      <c r="B160" s="203"/>
      <c r="C160" s="204"/>
      <c r="D160" s="204"/>
      <c r="E160" s="143"/>
      <c r="F160" s="143"/>
      <c r="G160" s="144"/>
      <c r="H160" s="145"/>
      <c r="I160" s="146"/>
      <c r="J160" s="146"/>
      <c r="K160" s="147"/>
    </row>
    <row r="161" spans="1:11">
      <c r="A161" s="140"/>
      <c r="B161" s="203"/>
      <c r="C161" s="204"/>
      <c r="D161" s="204"/>
      <c r="E161" s="143"/>
      <c r="F161" s="143"/>
      <c r="G161" s="144"/>
      <c r="H161" s="145"/>
      <c r="I161" s="146"/>
      <c r="J161" s="146"/>
      <c r="K161" s="147"/>
    </row>
    <row r="162" spans="1:11">
      <c r="A162" s="140"/>
      <c r="B162" s="203"/>
      <c r="C162" s="204"/>
      <c r="D162" s="204"/>
      <c r="E162" s="143"/>
      <c r="F162" s="143"/>
      <c r="G162" s="144"/>
      <c r="H162" s="145"/>
      <c r="I162" s="146"/>
      <c r="J162" s="146"/>
      <c r="K162" s="147"/>
    </row>
    <row r="163" spans="1:11">
      <c r="A163" s="140"/>
      <c r="B163" s="203"/>
      <c r="C163" s="204"/>
      <c r="D163" s="204"/>
      <c r="E163" s="143"/>
      <c r="F163" s="143"/>
      <c r="G163" s="144"/>
      <c r="H163" s="145"/>
      <c r="I163" s="146"/>
      <c r="J163" s="146"/>
      <c r="K163" s="147"/>
    </row>
    <row r="164" spans="1:11">
      <c r="A164" s="140"/>
      <c r="B164" s="203"/>
      <c r="C164" s="204"/>
      <c r="D164" s="204"/>
      <c r="E164" s="143"/>
      <c r="F164" s="143"/>
      <c r="G164" s="144"/>
      <c r="H164" s="145"/>
      <c r="I164" s="146"/>
      <c r="J164" s="146"/>
      <c r="K164" s="147"/>
    </row>
    <row r="165" spans="1:11">
      <c r="A165" s="140"/>
      <c r="B165" s="203"/>
      <c r="C165" s="204"/>
      <c r="D165" s="204"/>
      <c r="E165" s="143"/>
      <c r="F165" s="143"/>
      <c r="G165" s="144"/>
      <c r="H165" s="145"/>
      <c r="I165" s="146"/>
      <c r="J165" s="146"/>
      <c r="K165" s="147"/>
    </row>
    <row r="166" spans="1:11">
      <c r="A166" s="140"/>
      <c r="B166" s="203"/>
      <c r="C166" s="204"/>
      <c r="D166" s="204"/>
      <c r="E166" s="143"/>
      <c r="F166" s="143"/>
      <c r="G166" s="144"/>
      <c r="H166" s="145"/>
      <c r="I166" s="146"/>
      <c r="J166" s="146"/>
      <c r="K166" s="147"/>
    </row>
    <row r="167" spans="1:11">
      <c r="A167" s="140"/>
      <c r="B167" s="203"/>
      <c r="C167" s="204"/>
      <c r="D167" s="204"/>
      <c r="E167" s="143"/>
      <c r="F167" s="143"/>
      <c r="G167" s="144"/>
      <c r="H167" s="145"/>
      <c r="I167" s="146"/>
      <c r="J167" s="146"/>
      <c r="K167" s="147"/>
    </row>
    <row r="168" spans="1:11">
      <c r="A168" s="140"/>
      <c r="B168" s="203"/>
      <c r="C168" s="204"/>
      <c r="D168" s="204"/>
      <c r="E168" s="143"/>
      <c r="F168" s="143"/>
      <c r="G168" s="144"/>
      <c r="H168" s="145"/>
      <c r="I168" s="146"/>
      <c r="J168" s="146"/>
      <c r="K168" s="147"/>
    </row>
    <row r="169" spans="1:11">
      <c r="A169" s="140"/>
      <c r="B169" s="203"/>
      <c r="C169" s="204"/>
      <c r="D169" s="204"/>
      <c r="E169" s="143"/>
      <c r="F169" s="143"/>
      <c r="G169" s="144"/>
      <c r="H169" s="145"/>
      <c r="I169" s="146"/>
      <c r="J169" s="146"/>
      <c r="K169" s="147"/>
    </row>
    <row r="170" spans="1:11">
      <c r="A170" s="140"/>
      <c r="B170" s="203"/>
      <c r="C170" s="204"/>
      <c r="D170" s="204"/>
      <c r="E170" s="143"/>
      <c r="F170" s="143"/>
      <c r="G170" s="144"/>
      <c r="H170" s="145"/>
      <c r="I170" s="146"/>
      <c r="J170" s="146"/>
      <c r="K170" s="147"/>
    </row>
    <row r="171" spans="1:11">
      <c r="A171" s="140"/>
      <c r="B171" s="203"/>
      <c r="C171" s="204"/>
      <c r="D171" s="204"/>
      <c r="E171" s="143"/>
      <c r="F171" s="143"/>
      <c r="G171" s="144"/>
      <c r="H171" s="145"/>
      <c r="I171" s="146"/>
      <c r="J171" s="146"/>
      <c r="K171" s="147"/>
    </row>
    <row r="172" spans="1:11">
      <c r="A172" s="140"/>
      <c r="B172" s="203"/>
      <c r="C172" s="204"/>
      <c r="D172" s="204"/>
      <c r="E172" s="143"/>
      <c r="F172" s="143"/>
      <c r="G172" s="144"/>
      <c r="H172" s="145"/>
      <c r="I172" s="146"/>
      <c r="J172" s="146"/>
      <c r="K172" s="147"/>
    </row>
    <row r="173" spans="1:11">
      <c r="A173" s="140"/>
      <c r="B173" s="203"/>
      <c r="C173" s="204"/>
      <c r="D173" s="204"/>
      <c r="E173" s="143"/>
      <c r="F173" s="143"/>
      <c r="G173" s="144"/>
      <c r="H173" s="145"/>
      <c r="I173" s="146"/>
      <c r="J173" s="146"/>
      <c r="K173" s="147"/>
    </row>
    <row r="174" spans="1:11">
      <c r="A174" s="140"/>
      <c r="B174" s="203"/>
      <c r="C174" s="204"/>
      <c r="D174" s="204"/>
      <c r="E174" s="143"/>
      <c r="F174" s="143"/>
      <c r="G174" s="144"/>
      <c r="H174" s="145"/>
      <c r="I174" s="146"/>
      <c r="J174" s="146"/>
      <c r="K174" s="147"/>
    </row>
    <row r="175" spans="1:11">
      <c r="A175" s="140"/>
      <c r="B175" s="203"/>
      <c r="C175" s="204"/>
      <c r="D175" s="204"/>
      <c r="E175" s="143"/>
      <c r="F175" s="143"/>
      <c r="G175" s="144"/>
      <c r="H175" s="145"/>
      <c r="I175" s="146"/>
      <c r="J175" s="146"/>
      <c r="K175" s="147"/>
    </row>
    <row r="176" spans="1:11">
      <c r="A176" s="140"/>
      <c r="B176" s="203"/>
      <c r="C176" s="204"/>
      <c r="D176" s="204"/>
      <c r="E176" s="143"/>
      <c r="F176" s="143"/>
      <c r="G176" s="144"/>
      <c r="H176" s="145"/>
      <c r="I176" s="146"/>
      <c r="J176" s="146"/>
      <c r="K176" s="147"/>
    </row>
    <row r="177" spans="1:11">
      <c r="A177" s="140"/>
      <c r="B177" s="203"/>
      <c r="C177" s="204"/>
      <c r="D177" s="204"/>
      <c r="E177" s="143"/>
      <c r="F177" s="143"/>
      <c r="G177" s="144"/>
      <c r="H177" s="145"/>
      <c r="I177" s="146"/>
      <c r="J177" s="146"/>
      <c r="K177" s="147"/>
    </row>
    <row r="178" spans="1:11">
      <c r="A178" s="140"/>
      <c r="B178" s="203"/>
      <c r="C178" s="204"/>
      <c r="D178" s="204"/>
      <c r="E178" s="143"/>
      <c r="F178" s="143"/>
      <c r="G178" s="144"/>
      <c r="H178" s="145"/>
      <c r="I178" s="146"/>
      <c r="J178" s="146"/>
      <c r="K178" s="147"/>
    </row>
    <row r="179" spans="1:11">
      <c r="A179" s="140"/>
      <c r="B179" s="203"/>
      <c r="C179" s="204"/>
      <c r="D179" s="204"/>
      <c r="E179" s="143"/>
      <c r="F179" s="143"/>
      <c r="G179" s="144"/>
      <c r="H179" s="145"/>
      <c r="I179" s="146"/>
      <c r="J179" s="146"/>
      <c r="K179" s="147"/>
    </row>
    <row r="180" spans="1:11">
      <c r="A180" s="140"/>
      <c r="B180" s="203"/>
      <c r="C180" s="204"/>
      <c r="D180" s="204"/>
      <c r="E180" s="143"/>
      <c r="F180" s="143"/>
      <c r="G180" s="144"/>
      <c r="H180" s="145"/>
      <c r="I180" s="146"/>
      <c r="J180" s="146"/>
      <c r="K180" s="147"/>
    </row>
    <row r="181" spans="1:11">
      <c r="A181" s="140"/>
      <c r="B181" s="203"/>
      <c r="C181" s="204"/>
      <c r="D181" s="204"/>
      <c r="E181" s="143"/>
      <c r="F181" s="143"/>
      <c r="G181" s="144"/>
      <c r="H181" s="145"/>
      <c r="I181" s="146"/>
      <c r="J181" s="146"/>
      <c r="K181" s="147"/>
    </row>
    <row r="182" spans="1:11">
      <c r="A182" s="140"/>
      <c r="B182" s="203"/>
      <c r="C182" s="204"/>
      <c r="D182" s="204"/>
      <c r="E182" s="143"/>
      <c r="F182" s="143"/>
      <c r="G182" s="144"/>
      <c r="H182" s="145"/>
      <c r="I182" s="146"/>
      <c r="J182" s="146"/>
      <c r="K182" s="147"/>
    </row>
    <row r="183" spans="1:11">
      <c r="A183" s="140"/>
      <c r="B183" s="203"/>
      <c r="C183" s="204"/>
      <c r="D183" s="204"/>
      <c r="E183" s="143"/>
      <c r="F183" s="143"/>
      <c r="G183" s="144"/>
      <c r="H183" s="145"/>
      <c r="I183" s="146"/>
      <c r="J183" s="146"/>
      <c r="K183" s="147"/>
    </row>
    <row r="184" spans="1:11">
      <c r="A184" s="140"/>
      <c r="B184" s="203"/>
      <c r="C184" s="204"/>
      <c r="D184" s="204"/>
      <c r="E184" s="143"/>
      <c r="F184" s="143"/>
      <c r="G184" s="144"/>
      <c r="H184" s="145"/>
      <c r="I184" s="146"/>
      <c r="J184" s="146"/>
      <c r="K184" s="147"/>
    </row>
    <row r="185" spans="1:11">
      <c r="A185" s="140"/>
      <c r="B185" s="203"/>
      <c r="C185" s="204"/>
      <c r="D185" s="204"/>
      <c r="E185" s="143"/>
      <c r="F185" s="143"/>
      <c r="G185" s="144"/>
      <c r="H185" s="145"/>
      <c r="I185" s="146"/>
      <c r="J185" s="146"/>
      <c r="K185" s="147"/>
    </row>
    <row r="186" spans="1:11">
      <c r="A186" s="140"/>
      <c r="B186" s="203"/>
      <c r="C186" s="204"/>
      <c r="D186" s="204"/>
      <c r="E186" s="143"/>
      <c r="F186" s="143"/>
      <c r="G186" s="144"/>
      <c r="H186" s="145"/>
      <c r="I186" s="146"/>
      <c r="J186" s="146"/>
      <c r="K186" s="147"/>
    </row>
    <row r="187" spans="1:11">
      <c r="A187" s="140"/>
      <c r="B187" s="203"/>
      <c r="C187" s="204"/>
      <c r="D187" s="204"/>
      <c r="E187" s="143"/>
      <c r="F187" s="143"/>
      <c r="G187" s="144"/>
      <c r="H187" s="145"/>
      <c r="I187" s="146"/>
      <c r="J187" s="146"/>
      <c r="K187" s="147"/>
    </row>
    <row r="188" spans="1:11">
      <c r="A188" s="140"/>
      <c r="B188" s="203"/>
      <c r="C188" s="204"/>
      <c r="D188" s="204"/>
      <c r="E188" s="143"/>
      <c r="F188" s="143"/>
      <c r="G188" s="144"/>
      <c r="H188" s="145"/>
      <c r="I188" s="146"/>
      <c r="J188" s="146"/>
      <c r="K188" s="147"/>
    </row>
    <row r="189" spans="1:11">
      <c r="A189" s="140"/>
      <c r="B189" s="203"/>
      <c r="C189" s="204"/>
      <c r="D189" s="204"/>
      <c r="E189" s="143"/>
      <c r="F189" s="143"/>
      <c r="G189" s="144"/>
      <c r="H189" s="145"/>
      <c r="I189" s="146"/>
      <c r="J189" s="146"/>
      <c r="K189" s="147"/>
    </row>
    <row r="190" spans="1:11">
      <c r="A190" s="140"/>
      <c r="B190" s="203"/>
      <c r="C190" s="204"/>
      <c r="D190" s="204"/>
      <c r="E190" s="143"/>
      <c r="F190" s="143"/>
      <c r="G190" s="144"/>
      <c r="H190" s="145"/>
      <c r="I190" s="146"/>
      <c r="J190" s="146"/>
      <c r="K190" s="147"/>
    </row>
    <row r="191" spans="1:11">
      <c r="A191" s="140"/>
      <c r="B191" s="203"/>
      <c r="C191" s="204"/>
      <c r="D191" s="204"/>
      <c r="E191" s="143"/>
      <c r="F191" s="143"/>
      <c r="G191" s="144"/>
      <c r="H191" s="145"/>
      <c r="I191" s="146"/>
      <c r="J191" s="146"/>
      <c r="K191" s="147"/>
    </row>
    <row r="192" spans="1:11">
      <c r="A192" s="140"/>
      <c r="B192" s="203"/>
      <c r="C192" s="204"/>
      <c r="D192" s="204"/>
      <c r="E192" s="143"/>
      <c r="F192" s="143"/>
      <c r="G192" s="144"/>
      <c r="H192" s="145"/>
      <c r="I192" s="146"/>
      <c r="J192" s="146"/>
      <c r="K192" s="147"/>
    </row>
    <row r="193" spans="1:11">
      <c r="A193" s="140"/>
      <c r="B193" s="203"/>
      <c r="C193" s="204"/>
      <c r="D193" s="204"/>
      <c r="E193" s="143"/>
      <c r="F193" s="143"/>
      <c r="G193" s="144"/>
      <c r="H193" s="145"/>
      <c r="I193" s="146"/>
      <c r="J193" s="146"/>
      <c r="K193" s="147"/>
    </row>
    <row r="194" spans="1:11">
      <c r="A194" s="140"/>
      <c r="B194" s="203"/>
      <c r="C194" s="204"/>
      <c r="D194" s="204"/>
      <c r="E194" s="143"/>
      <c r="F194" s="143"/>
      <c r="G194" s="144"/>
      <c r="H194" s="145"/>
      <c r="I194" s="146"/>
      <c r="J194" s="146"/>
      <c r="K194" s="147"/>
    </row>
    <row r="195" spans="1:11">
      <c r="A195" s="140"/>
      <c r="B195" s="203"/>
      <c r="C195" s="204"/>
      <c r="D195" s="204"/>
      <c r="E195" s="143"/>
      <c r="F195" s="143"/>
      <c r="G195" s="144"/>
      <c r="H195" s="145"/>
      <c r="I195" s="146"/>
      <c r="J195" s="146"/>
      <c r="K195" s="147"/>
    </row>
    <row r="196" spans="1:11">
      <c r="A196" s="140"/>
      <c r="B196" s="203"/>
      <c r="C196" s="204"/>
      <c r="D196" s="204"/>
      <c r="E196" s="143"/>
      <c r="F196" s="143"/>
      <c r="G196" s="144"/>
      <c r="H196" s="145"/>
      <c r="I196" s="146"/>
      <c r="J196" s="146"/>
      <c r="K196" s="147"/>
    </row>
    <row r="197" spans="1:11">
      <c r="A197" s="140"/>
      <c r="B197" s="203"/>
      <c r="C197" s="204"/>
      <c r="D197" s="204"/>
      <c r="E197" s="143"/>
      <c r="F197" s="143"/>
      <c r="G197" s="144"/>
      <c r="H197" s="145"/>
      <c r="I197" s="146"/>
      <c r="J197" s="146"/>
      <c r="K197" s="147"/>
    </row>
    <row r="198" spans="1:11">
      <c r="A198" s="140"/>
      <c r="B198" s="203"/>
      <c r="C198" s="204"/>
      <c r="D198" s="204"/>
      <c r="E198" s="143"/>
      <c r="F198" s="143"/>
      <c r="G198" s="144"/>
      <c r="H198" s="145"/>
      <c r="I198" s="146"/>
      <c r="J198" s="146"/>
      <c r="K198" s="147"/>
    </row>
    <row r="199" spans="1:11">
      <c r="A199" s="140"/>
      <c r="B199" s="203"/>
      <c r="C199" s="204"/>
      <c r="D199" s="204"/>
      <c r="E199" s="143"/>
      <c r="F199" s="143"/>
      <c r="G199" s="144"/>
      <c r="H199" s="145"/>
      <c r="I199" s="146"/>
      <c r="J199" s="146"/>
      <c r="K199" s="147"/>
    </row>
    <row r="200" spans="1:11">
      <c r="A200" s="140"/>
      <c r="B200" s="203"/>
      <c r="C200" s="204"/>
      <c r="D200" s="204"/>
      <c r="E200" s="143"/>
      <c r="F200" s="143"/>
      <c r="G200" s="144"/>
      <c r="H200" s="145"/>
      <c r="I200" s="146"/>
      <c r="J200" s="146"/>
      <c r="K200" s="147"/>
    </row>
    <row r="201" spans="1:11">
      <c r="A201" s="140"/>
      <c r="B201" s="203"/>
      <c r="C201" s="204"/>
      <c r="D201" s="204"/>
      <c r="E201" s="143"/>
      <c r="F201" s="143"/>
      <c r="G201" s="144"/>
      <c r="H201" s="145"/>
      <c r="I201" s="146"/>
      <c r="J201" s="146"/>
      <c r="K201" s="147"/>
    </row>
    <row r="202" spans="1:11">
      <c r="A202" s="140"/>
      <c r="B202" s="203"/>
      <c r="C202" s="204"/>
      <c r="D202" s="204"/>
      <c r="E202" s="143"/>
      <c r="F202" s="143"/>
      <c r="G202" s="144"/>
      <c r="H202" s="145"/>
      <c r="I202" s="146"/>
      <c r="J202" s="146"/>
      <c r="K202" s="147"/>
    </row>
    <row r="203" spans="1:11">
      <c r="A203" s="140"/>
      <c r="B203" s="203"/>
      <c r="C203" s="204"/>
      <c r="D203" s="204"/>
      <c r="E203" s="143"/>
      <c r="F203" s="143"/>
      <c r="G203" s="144"/>
      <c r="H203" s="145"/>
      <c r="I203" s="146"/>
      <c r="J203" s="146"/>
      <c r="K203" s="147"/>
    </row>
    <row r="204" spans="1:11">
      <c r="A204" s="140"/>
      <c r="B204" s="203"/>
      <c r="C204" s="204"/>
      <c r="D204" s="204"/>
      <c r="E204" s="143"/>
      <c r="F204" s="143"/>
      <c r="G204" s="144"/>
      <c r="H204" s="145"/>
      <c r="I204" s="146"/>
      <c r="J204" s="146"/>
      <c r="K204" s="147"/>
    </row>
    <row r="205" spans="1:11">
      <c r="A205" s="140"/>
      <c r="B205" s="203"/>
      <c r="C205" s="204"/>
      <c r="D205" s="204"/>
      <c r="E205" s="143"/>
      <c r="F205" s="143"/>
      <c r="G205" s="144"/>
      <c r="H205" s="145"/>
      <c r="I205" s="146"/>
      <c r="J205" s="146"/>
      <c r="K205" s="147"/>
    </row>
    <row r="206" spans="1:11">
      <c r="A206" s="140"/>
      <c r="B206" s="203"/>
      <c r="C206" s="204"/>
      <c r="D206" s="204"/>
      <c r="E206" s="143"/>
      <c r="F206" s="143"/>
      <c r="G206" s="144"/>
      <c r="H206" s="145"/>
      <c r="I206" s="146"/>
      <c r="J206" s="146"/>
      <c r="K206" s="147"/>
    </row>
    <row r="207" spans="1:11">
      <c r="A207" s="140"/>
      <c r="B207" s="203"/>
      <c r="C207" s="204"/>
      <c r="D207" s="204"/>
      <c r="E207" s="143"/>
      <c r="F207" s="143"/>
      <c r="G207" s="144"/>
      <c r="H207" s="145"/>
      <c r="I207" s="146"/>
      <c r="J207" s="146"/>
      <c r="K207" s="147"/>
    </row>
    <row r="208" spans="1:11">
      <c r="A208" s="140"/>
      <c r="B208" s="203"/>
      <c r="C208" s="204"/>
      <c r="D208" s="204"/>
      <c r="E208" s="143"/>
      <c r="F208" s="143"/>
      <c r="G208" s="144"/>
      <c r="H208" s="145"/>
      <c r="I208" s="146"/>
      <c r="J208" s="146"/>
      <c r="K208" s="147"/>
    </row>
    <row r="209" spans="1:11">
      <c r="A209" s="140"/>
      <c r="B209" s="203"/>
      <c r="C209" s="204"/>
      <c r="D209" s="204"/>
      <c r="E209" s="143"/>
      <c r="F209" s="143"/>
      <c r="G209" s="144"/>
      <c r="H209" s="145"/>
      <c r="I209" s="146"/>
      <c r="J209" s="146"/>
      <c r="K209" s="147"/>
    </row>
    <row r="210" spans="1:11">
      <c r="A210" s="140"/>
      <c r="B210" s="203"/>
      <c r="C210" s="204"/>
      <c r="D210" s="204"/>
      <c r="E210" s="143"/>
      <c r="F210" s="143"/>
      <c r="G210" s="144"/>
      <c r="H210" s="145"/>
      <c r="I210" s="146"/>
      <c r="J210" s="146"/>
      <c r="K210" s="147"/>
    </row>
    <row r="211" spans="1:11">
      <c r="A211" s="140"/>
      <c r="B211" s="203"/>
      <c r="C211" s="204"/>
      <c r="D211" s="204"/>
      <c r="E211" s="143"/>
      <c r="F211" s="143"/>
      <c r="G211" s="144"/>
      <c r="H211" s="145"/>
      <c r="I211" s="146"/>
      <c r="J211" s="146"/>
      <c r="K211" s="147"/>
    </row>
    <row r="212" spans="1:11">
      <c r="A212" s="140"/>
      <c r="B212" s="203"/>
      <c r="C212" s="204"/>
      <c r="D212" s="204"/>
      <c r="E212" s="143"/>
      <c r="F212" s="143"/>
      <c r="G212" s="144"/>
      <c r="H212" s="145"/>
      <c r="I212" s="146"/>
      <c r="J212" s="146"/>
      <c r="K212" s="147"/>
    </row>
    <row r="213" spans="1:11">
      <c r="A213" s="140"/>
      <c r="B213" s="203"/>
      <c r="C213" s="204"/>
      <c r="D213" s="204"/>
      <c r="E213" s="143"/>
      <c r="F213" s="143"/>
      <c r="G213" s="144"/>
      <c r="H213" s="145"/>
      <c r="I213" s="146"/>
      <c r="J213" s="146"/>
      <c r="K213" s="147"/>
    </row>
    <row r="214" spans="1:11">
      <c r="A214" s="140"/>
      <c r="B214" s="203"/>
      <c r="C214" s="204"/>
      <c r="D214" s="204"/>
      <c r="E214" s="143"/>
      <c r="F214" s="143"/>
      <c r="G214" s="144"/>
      <c r="H214" s="145"/>
      <c r="I214" s="146"/>
      <c r="J214" s="146"/>
      <c r="K214" s="147"/>
    </row>
    <row r="215" spans="1:11">
      <c r="A215" s="140"/>
      <c r="B215" s="203"/>
      <c r="C215" s="204"/>
      <c r="D215" s="204"/>
      <c r="E215" s="143"/>
      <c r="F215" s="143"/>
      <c r="G215" s="144"/>
      <c r="H215" s="145"/>
      <c r="I215" s="146"/>
      <c r="J215" s="146"/>
      <c r="K215" s="147"/>
    </row>
    <row r="216" spans="1:11">
      <c r="A216" s="140"/>
      <c r="B216" s="203"/>
      <c r="C216" s="204"/>
      <c r="D216" s="204"/>
      <c r="E216" s="143"/>
      <c r="F216" s="143"/>
      <c r="G216" s="144"/>
      <c r="H216" s="145"/>
      <c r="I216" s="146"/>
      <c r="J216" s="146"/>
      <c r="K216" s="147"/>
    </row>
    <row r="217" spans="1:11">
      <c r="A217" s="140"/>
      <c r="B217" s="203"/>
      <c r="C217" s="204"/>
      <c r="D217" s="204"/>
      <c r="E217" s="143"/>
      <c r="F217" s="143"/>
      <c r="G217" s="144"/>
      <c r="H217" s="145"/>
      <c r="I217" s="146"/>
      <c r="J217" s="146"/>
      <c r="K217" s="147"/>
    </row>
    <row r="218" spans="1:11">
      <c r="A218" s="140"/>
      <c r="B218" s="203"/>
      <c r="C218" s="204"/>
      <c r="D218" s="204"/>
      <c r="E218" s="143"/>
      <c r="F218" s="143"/>
      <c r="G218" s="144"/>
      <c r="H218" s="145"/>
      <c r="I218" s="146"/>
      <c r="J218" s="146"/>
      <c r="K218" s="147"/>
    </row>
    <row r="219" spans="1:11">
      <c r="A219" s="140"/>
      <c r="B219" s="203"/>
      <c r="C219" s="204"/>
      <c r="D219" s="204"/>
      <c r="E219" s="143"/>
      <c r="F219" s="143"/>
      <c r="G219" s="144"/>
      <c r="H219" s="145"/>
      <c r="I219" s="146"/>
      <c r="J219" s="146"/>
      <c r="K219" s="147"/>
    </row>
    <row r="220" spans="1:11">
      <c r="A220" s="140"/>
      <c r="B220" s="203"/>
      <c r="C220" s="204"/>
      <c r="D220" s="204"/>
      <c r="E220" s="143"/>
      <c r="F220" s="143"/>
      <c r="G220" s="144"/>
      <c r="H220" s="145"/>
      <c r="I220" s="146"/>
      <c r="J220" s="146"/>
      <c r="K220" s="147"/>
    </row>
    <row r="221" spans="1:11">
      <c r="A221" s="140"/>
      <c r="B221" s="203"/>
      <c r="C221" s="204"/>
      <c r="D221" s="204"/>
      <c r="E221" s="143"/>
      <c r="F221" s="143"/>
      <c r="G221" s="144"/>
      <c r="H221" s="145"/>
      <c r="I221" s="146"/>
      <c r="J221" s="146"/>
      <c r="K221" s="147"/>
    </row>
    <row r="222" spans="1:11">
      <c r="A222" s="140"/>
      <c r="B222" s="203"/>
      <c r="C222" s="204"/>
      <c r="D222" s="204"/>
      <c r="E222" s="143"/>
      <c r="F222" s="143"/>
      <c r="G222" s="144"/>
      <c r="H222" s="145"/>
      <c r="I222" s="146"/>
      <c r="J222" s="146"/>
      <c r="K222" s="147"/>
    </row>
    <row r="223" spans="1:11">
      <c r="A223" s="140"/>
      <c r="B223" s="203"/>
      <c r="C223" s="204"/>
      <c r="D223" s="204"/>
      <c r="E223" s="143"/>
      <c r="F223" s="143"/>
      <c r="G223" s="144"/>
      <c r="H223" s="145"/>
      <c r="I223" s="146"/>
      <c r="J223" s="146"/>
      <c r="K223" s="147"/>
    </row>
    <row r="224" spans="1:11">
      <c r="A224" s="140"/>
      <c r="B224" s="203"/>
      <c r="C224" s="204"/>
      <c r="D224" s="204"/>
      <c r="E224" s="143"/>
      <c r="F224" s="143"/>
      <c r="G224" s="144"/>
      <c r="H224" s="145"/>
      <c r="I224" s="146"/>
      <c r="J224" s="146"/>
      <c r="K224" s="147"/>
    </row>
    <row r="225" spans="1:11">
      <c r="A225" s="140"/>
      <c r="B225" s="203"/>
      <c r="C225" s="204"/>
      <c r="D225" s="204"/>
      <c r="E225" s="143"/>
      <c r="F225" s="143"/>
      <c r="G225" s="144"/>
      <c r="H225" s="145"/>
      <c r="I225" s="146"/>
      <c r="J225" s="146"/>
      <c r="K225" s="147"/>
    </row>
    <row r="226" spans="1:11">
      <c r="A226" s="140"/>
      <c r="B226" s="203"/>
      <c r="C226" s="204"/>
      <c r="D226" s="204"/>
      <c r="E226" s="143"/>
      <c r="F226" s="143"/>
      <c r="G226" s="144"/>
      <c r="H226" s="145"/>
      <c r="I226" s="146"/>
      <c r="J226" s="146"/>
      <c r="K226" s="147"/>
    </row>
    <row r="227" spans="1:11">
      <c r="A227" s="140"/>
      <c r="B227" s="203"/>
      <c r="C227" s="204"/>
      <c r="D227" s="204"/>
      <c r="E227" s="143"/>
      <c r="F227" s="143"/>
      <c r="G227" s="144"/>
      <c r="H227" s="145"/>
      <c r="I227" s="146"/>
      <c r="J227" s="146"/>
      <c r="K227" s="147"/>
    </row>
    <row r="228" spans="1:11">
      <c r="A228" s="140"/>
      <c r="B228" s="203"/>
      <c r="C228" s="204"/>
      <c r="D228" s="204"/>
      <c r="E228" s="143"/>
      <c r="F228" s="143"/>
      <c r="G228" s="144"/>
      <c r="H228" s="145"/>
      <c r="I228" s="146"/>
      <c r="J228" s="146"/>
      <c r="K228" s="147"/>
    </row>
    <row r="229" spans="1:11">
      <c r="A229" s="140"/>
      <c r="B229" s="203"/>
      <c r="C229" s="204"/>
      <c r="D229" s="204"/>
      <c r="E229" s="143"/>
      <c r="F229" s="143"/>
      <c r="G229" s="144"/>
      <c r="H229" s="145"/>
      <c r="I229" s="146"/>
      <c r="J229" s="146"/>
      <c r="K229" s="147"/>
    </row>
    <row r="230" spans="1:11">
      <c r="A230" s="140"/>
      <c r="B230" s="203"/>
      <c r="C230" s="204"/>
      <c r="D230" s="204"/>
      <c r="E230" s="143"/>
      <c r="F230" s="143"/>
      <c r="G230" s="144"/>
      <c r="H230" s="145"/>
      <c r="I230" s="146"/>
      <c r="J230" s="146"/>
      <c r="K230" s="147"/>
    </row>
    <row r="231" spans="1:11">
      <c r="A231" s="140"/>
      <c r="B231" s="203"/>
      <c r="C231" s="204"/>
      <c r="D231" s="204"/>
      <c r="E231" s="143"/>
      <c r="F231" s="143"/>
      <c r="G231" s="144"/>
      <c r="H231" s="145"/>
      <c r="I231" s="146"/>
      <c r="J231" s="146"/>
      <c r="K231" s="147"/>
    </row>
    <row r="232" spans="1:11">
      <c r="A232" s="140"/>
      <c r="B232" s="203"/>
      <c r="C232" s="204"/>
      <c r="D232" s="204"/>
      <c r="E232" s="143"/>
      <c r="F232" s="143"/>
      <c r="G232" s="144"/>
      <c r="H232" s="145"/>
      <c r="I232" s="146"/>
      <c r="J232" s="146"/>
      <c r="K232" s="147"/>
    </row>
    <row r="233" spans="1:11">
      <c r="A233" s="140"/>
      <c r="B233" s="203"/>
      <c r="C233" s="204"/>
      <c r="D233" s="204"/>
      <c r="E233" s="143"/>
      <c r="F233" s="143"/>
      <c r="G233" s="144"/>
      <c r="H233" s="145"/>
      <c r="I233" s="146"/>
      <c r="J233" s="146"/>
      <c r="K233" s="147"/>
    </row>
    <row r="234" spans="1:11">
      <c r="A234" s="140"/>
      <c r="B234" s="203"/>
      <c r="C234" s="204"/>
      <c r="D234" s="204"/>
      <c r="E234" s="143"/>
      <c r="F234" s="143"/>
      <c r="G234" s="144"/>
      <c r="H234" s="145"/>
      <c r="I234" s="146"/>
      <c r="J234" s="146"/>
      <c r="K234" s="147"/>
    </row>
    <row r="235" spans="1:11">
      <c r="A235" s="140"/>
      <c r="B235" s="203"/>
      <c r="C235" s="204"/>
      <c r="D235" s="204"/>
      <c r="E235" s="143"/>
      <c r="F235" s="143"/>
      <c r="G235" s="144"/>
      <c r="H235" s="145"/>
      <c r="I235" s="146"/>
      <c r="J235" s="146"/>
      <c r="K235" s="147"/>
    </row>
    <row r="236" spans="1:11">
      <c r="A236" s="140"/>
      <c r="B236" s="203"/>
      <c r="C236" s="204"/>
      <c r="D236" s="204"/>
      <c r="E236" s="143"/>
      <c r="F236" s="143"/>
      <c r="G236" s="144"/>
      <c r="H236" s="145"/>
      <c r="I236" s="146"/>
      <c r="J236" s="146"/>
      <c r="K236" s="147"/>
    </row>
    <row r="237" spans="1:11">
      <c r="A237" s="140"/>
      <c r="B237" s="203"/>
      <c r="C237" s="204"/>
      <c r="D237" s="204"/>
      <c r="E237" s="143"/>
      <c r="F237" s="143"/>
      <c r="G237" s="144"/>
      <c r="H237" s="145"/>
      <c r="I237" s="146"/>
      <c r="J237" s="146"/>
      <c r="K237" s="147"/>
    </row>
    <row r="238" spans="1:11">
      <c r="A238" s="140"/>
      <c r="B238" s="203"/>
      <c r="C238" s="204"/>
      <c r="D238" s="204"/>
      <c r="E238" s="143"/>
      <c r="F238" s="143"/>
      <c r="G238" s="144"/>
      <c r="H238" s="145"/>
      <c r="I238" s="146"/>
      <c r="J238" s="146"/>
      <c r="K238" s="147"/>
    </row>
    <row r="239" spans="1:11">
      <c r="A239" s="140"/>
      <c r="B239" s="203"/>
      <c r="C239" s="204"/>
      <c r="D239" s="204"/>
      <c r="E239" s="143"/>
      <c r="F239" s="143"/>
      <c r="G239" s="144"/>
      <c r="H239" s="145"/>
      <c r="I239" s="146"/>
      <c r="J239" s="146"/>
      <c r="K239" s="147"/>
    </row>
    <row r="240" spans="1:11">
      <c r="A240" s="140"/>
      <c r="B240" s="203"/>
      <c r="C240" s="204"/>
      <c r="D240" s="204"/>
      <c r="E240" s="143"/>
      <c r="F240" s="143"/>
      <c r="G240" s="144"/>
      <c r="H240" s="145"/>
      <c r="I240" s="146"/>
      <c r="J240" s="146"/>
      <c r="K240" s="147"/>
    </row>
    <row r="241" spans="1:11">
      <c r="A241" s="140"/>
      <c r="B241" s="203"/>
      <c r="C241" s="204"/>
      <c r="D241" s="204"/>
      <c r="E241" s="143"/>
      <c r="F241" s="143"/>
      <c r="G241" s="144"/>
      <c r="H241" s="145"/>
      <c r="I241" s="146"/>
      <c r="J241" s="146"/>
      <c r="K241" s="147"/>
    </row>
    <row r="242" spans="1:11">
      <c r="A242" s="140"/>
      <c r="B242" s="203"/>
      <c r="C242" s="204"/>
      <c r="D242" s="204"/>
      <c r="E242" s="143"/>
      <c r="F242" s="143"/>
      <c r="G242" s="144"/>
      <c r="H242" s="145"/>
      <c r="I242" s="146"/>
      <c r="J242" s="146"/>
      <c r="K242" s="147"/>
    </row>
    <row r="243" spans="1:11">
      <c r="A243" s="140"/>
      <c r="B243" s="203"/>
      <c r="C243" s="204"/>
      <c r="D243" s="204"/>
      <c r="E243" s="143"/>
      <c r="F243" s="143"/>
      <c r="G243" s="144"/>
      <c r="H243" s="145"/>
      <c r="I243" s="146"/>
      <c r="J243" s="146"/>
      <c r="K243" s="147"/>
    </row>
    <row r="244" spans="1:11">
      <c r="A244" s="140"/>
      <c r="B244" s="203"/>
      <c r="C244" s="204"/>
      <c r="D244" s="204"/>
      <c r="E244" s="143"/>
      <c r="F244" s="143"/>
      <c r="G244" s="144"/>
      <c r="H244" s="145"/>
      <c r="I244" s="146"/>
      <c r="J244" s="146"/>
      <c r="K244" s="147"/>
    </row>
    <row r="245" spans="1:11">
      <c r="A245" s="140"/>
      <c r="B245" s="203"/>
      <c r="C245" s="204"/>
      <c r="D245" s="204"/>
      <c r="E245" s="143"/>
      <c r="F245" s="143"/>
      <c r="G245" s="144"/>
      <c r="H245" s="145"/>
      <c r="I245" s="146"/>
      <c r="J245" s="146"/>
      <c r="K245" s="147"/>
    </row>
    <row r="246" spans="1:11">
      <c r="A246" s="140"/>
      <c r="B246" s="203"/>
      <c r="C246" s="204"/>
      <c r="D246" s="204"/>
      <c r="E246" s="143"/>
      <c r="F246" s="143"/>
      <c r="G246" s="144"/>
      <c r="H246" s="145"/>
      <c r="I246" s="146"/>
      <c r="J246" s="146"/>
      <c r="K246" s="147"/>
    </row>
    <row r="247" spans="1:11">
      <c r="A247" s="140"/>
      <c r="B247" s="203"/>
      <c r="C247" s="204"/>
      <c r="D247" s="204"/>
      <c r="E247" s="143"/>
      <c r="F247" s="143"/>
      <c r="G247" s="144"/>
      <c r="H247" s="145"/>
      <c r="I247" s="146"/>
      <c r="J247" s="146"/>
      <c r="K247" s="147"/>
    </row>
    <row r="248" spans="1:11">
      <c r="A248" s="140"/>
      <c r="B248" s="203"/>
      <c r="C248" s="204"/>
      <c r="D248" s="204"/>
      <c r="E248" s="143"/>
      <c r="F248" s="143"/>
      <c r="G248" s="144"/>
      <c r="H248" s="145"/>
      <c r="I248" s="146"/>
      <c r="J248" s="146"/>
      <c r="K248" s="147"/>
    </row>
    <row r="249" spans="1:11">
      <c r="A249" s="140"/>
      <c r="B249" s="203"/>
      <c r="C249" s="204"/>
      <c r="D249" s="204"/>
      <c r="E249" s="143"/>
      <c r="F249" s="143"/>
      <c r="G249" s="144"/>
      <c r="H249" s="145"/>
      <c r="I249" s="146"/>
      <c r="J249" s="146"/>
      <c r="K249" s="147"/>
    </row>
    <row r="250" spans="1:11">
      <c r="A250" s="140"/>
      <c r="B250" s="203"/>
      <c r="C250" s="204"/>
      <c r="D250" s="204"/>
      <c r="E250" s="143"/>
      <c r="F250" s="143"/>
      <c r="G250" s="144"/>
      <c r="H250" s="145"/>
      <c r="I250" s="146"/>
      <c r="J250" s="146"/>
      <c r="K250" s="147"/>
    </row>
    <row r="251" spans="1:11">
      <c r="A251" s="140"/>
      <c r="B251" s="203"/>
      <c r="C251" s="204"/>
      <c r="D251" s="204"/>
      <c r="E251" s="143"/>
      <c r="F251" s="143"/>
      <c r="G251" s="144"/>
      <c r="H251" s="145"/>
      <c r="I251" s="146"/>
      <c r="J251" s="146"/>
      <c r="K251" s="147"/>
    </row>
    <row r="252" spans="1:11">
      <c r="A252" s="140"/>
      <c r="B252" s="203"/>
      <c r="C252" s="204"/>
      <c r="D252" s="204"/>
      <c r="E252" s="143"/>
      <c r="F252" s="143"/>
      <c r="G252" s="144"/>
      <c r="H252" s="145"/>
      <c r="I252" s="146"/>
      <c r="J252" s="146"/>
      <c r="K252" s="147"/>
    </row>
    <row r="253" spans="1:11">
      <c r="A253" s="140"/>
      <c r="B253" s="203"/>
      <c r="C253" s="204"/>
      <c r="D253" s="204"/>
      <c r="E253" s="143"/>
      <c r="F253" s="143"/>
      <c r="G253" s="144"/>
      <c r="H253" s="145"/>
      <c r="I253" s="146"/>
      <c r="J253" s="146"/>
      <c r="K253" s="147"/>
    </row>
    <row r="254" spans="1:11">
      <c r="A254" s="140"/>
      <c r="B254" s="203"/>
      <c r="C254" s="204"/>
      <c r="D254" s="204"/>
      <c r="E254" s="143"/>
      <c r="F254" s="143"/>
      <c r="G254" s="144"/>
      <c r="H254" s="145"/>
      <c r="I254" s="146"/>
      <c r="J254" s="146"/>
      <c r="K254" s="147"/>
    </row>
    <row r="255" spans="1:11">
      <c r="A255" s="140"/>
      <c r="B255" s="203"/>
      <c r="C255" s="204"/>
      <c r="D255" s="204"/>
      <c r="E255" s="143"/>
      <c r="F255" s="143"/>
      <c r="G255" s="144"/>
      <c r="H255" s="145"/>
      <c r="I255" s="146"/>
      <c r="J255" s="146"/>
      <c r="K255" s="147"/>
    </row>
    <row r="256" spans="1:11">
      <c r="A256" s="140"/>
      <c r="B256" s="203"/>
      <c r="C256" s="204"/>
      <c r="D256" s="204"/>
      <c r="E256" s="143"/>
      <c r="F256" s="143"/>
      <c r="G256" s="144"/>
      <c r="H256" s="145"/>
      <c r="I256" s="146"/>
      <c r="J256" s="146"/>
      <c r="K256" s="147"/>
    </row>
    <row r="257" spans="1:11">
      <c r="A257" s="140"/>
      <c r="B257" s="203"/>
      <c r="C257" s="204"/>
      <c r="D257" s="204"/>
      <c r="E257" s="143"/>
      <c r="F257" s="143"/>
      <c r="G257" s="144"/>
      <c r="H257" s="145"/>
      <c r="I257" s="146"/>
      <c r="J257" s="146"/>
      <c r="K257" s="147"/>
    </row>
    <row r="258" spans="1:11">
      <c r="A258" s="140"/>
      <c r="B258" s="199"/>
      <c r="C258" s="200"/>
      <c r="D258" s="200"/>
      <c r="E258" s="143"/>
      <c r="F258" s="143"/>
      <c r="G258" s="144"/>
      <c r="H258" s="145"/>
      <c r="I258" s="146"/>
      <c r="J258" s="146"/>
      <c r="K258" s="147"/>
    </row>
    <row r="259" spans="1:11">
      <c r="A259" s="140"/>
      <c r="B259" s="141"/>
      <c r="C259" s="141"/>
      <c r="D259" s="206"/>
      <c r="E259" s="143"/>
      <c r="F259" s="143"/>
      <c r="G259" s="145"/>
      <c r="H259" s="145"/>
      <c r="I259" s="146"/>
      <c r="J259" s="146"/>
      <c r="K259" s="147"/>
    </row>
    <row r="260" spans="1:11">
      <c r="A260" s="140"/>
      <c r="B260" s="141"/>
      <c r="C260" s="141"/>
      <c r="D260" s="206"/>
      <c r="E260" s="143"/>
      <c r="F260" s="143"/>
      <c r="G260" s="145"/>
      <c r="H260" s="145"/>
      <c r="I260" s="146"/>
      <c r="J260" s="146"/>
      <c r="K260" s="147"/>
    </row>
    <row r="261" spans="1:11">
      <c r="A261" s="140"/>
      <c r="B261" s="141"/>
      <c r="C261" s="141"/>
      <c r="D261" s="206"/>
      <c r="E261" s="143"/>
      <c r="F261" s="143"/>
      <c r="G261" s="145"/>
      <c r="H261" s="145"/>
      <c r="I261" s="146"/>
      <c r="J261" s="146"/>
      <c r="K261" s="147"/>
    </row>
    <row r="262" spans="1:11">
      <c r="A262" s="140"/>
      <c r="B262" s="141"/>
      <c r="C262" s="141"/>
      <c r="D262" s="206"/>
      <c r="E262" s="143"/>
      <c r="F262" s="143"/>
      <c r="G262" s="145"/>
      <c r="H262" s="145"/>
      <c r="I262" s="146"/>
      <c r="J262" s="146"/>
      <c r="K262" s="147"/>
    </row>
    <row r="263" spans="1:11">
      <c r="A263" s="140"/>
      <c r="B263" s="141"/>
      <c r="C263" s="141"/>
      <c r="D263" s="206"/>
      <c r="E263" s="143"/>
      <c r="F263" s="143"/>
      <c r="G263" s="145"/>
      <c r="H263" s="145"/>
      <c r="I263" s="146"/>
      <c r="J263" s="146"/>
      <c r="K263" s="147"/>
    </row>
    <row r="264" spans="1:11">
      <c r="A264" s="140"/>
      <c r="B264" s="141"/>
      <c r="C264" s="141"/>
      <c r="D264" s="206"/>
      <c r="E264" s="143"/>
      <c r="F264" s="143"/>
      <c r="G264" s="145"/>
      <c r="H264" s="145"/>
      <c r="I264" s="146"/>
      <c r="J264" s="146"/>
      <c r="K264" s="147"/>
    </row>
    <row r="265" spans="1:11">
      <c r="A265" s="140"/>
      <c r="B265" s="141"/>
      <c r="C265" s="141"/>
      <c r="D265" s="206"/>
      <c r="E265" s="143"/>
      <c r="F265" s="143"/>
      <c r="G265" s="145"/>
      <c r="H265" s="145"/>
      <c r="I265" s="146"/>
      <c r="J265" s="146"/>
      <c r="K265" s="147"/>
    </row>
    <row r="266" spans="1:11">
      <c r="A266" s="140"/>
      <c r="B266" s="141"/>
      <c r="C266" s="141"/>
      <c r="D266" s="206"/>
      <c r="E266" s="143"/>
      <c r="F266" s="143"/>
      <c r="G266" s="145"/>
      <c r="H266" s="145"/>
      <c r="I266" s="146"/>
      <c r="J266" s="146"/>
      <c r="K266" s="147"/>
    </row>
    <row r="267" spans="1:11">
      <c r="A267" s="140"/>
      <c r="B267" s="141"/>
      <c r="C267" s="141"/>
      <c r="D267" s="206"/>
      <c r="E267" s="143"/>
      <c r="F267" s="143"/>
      <c r="G267" s="145"/>
      <c r="H267" s="145"/>
      <c r="I267" s="146"/>
      <c r="J267" s="146"/>
      <c r="K267" s="147"/>
    </row>
    <row r="268" spans="1:11">
      <c r="A268" s="140"/>
      <c r="B268" s="141"/>
      <c r="C268" s="141"/>
      <c r="D268" s="206"/>
      <c r="E268" s="143"/>
      <c r="F268" s="143"/>
      <c r="G268" s="145"/>
      <c r="H268" s="145"/>
      <c r="I268" s="146"/>
      <c r="J268" s="146"/>
      <c r="K268" s="147"/>
    </row>
    <row r="269" spans="1:11">
      <c r="A269" s="140"/>
      <c r="B269" s="141"/>
      <c r="C269" s="141"/>
      <c r="D269" s="206"/>
      <c r="E269" s="143"/>
      <c r="F269" s="143"/>
      <c r="G269" s="145"/>
      <c r="H269" s="145"/>
      <c r="I269" s="146"/>
      <c r="J269" s="146"/>
      <c r="K269" s="147"/>
    </row>
    <row r="270" spans="1:11">
      <c r="A270" s="140"/>
      <c r="B270" s="141"/>
      <c r="C270" s="141"/>
      <c r="D270" s="206"/>
      <c r="E270" s="143"/>
      <c r="F270" s="143"/>
      <c r="G270" s="145"/>
      <c r="H270" s="145"/>
      <c r="I270" s="146"/>
      <c r="J270" s="146"/>
      <c r="K270" s="147"/>
    </row>
    <row r="271" spans="1:11">
      <c r="A271" s="140"/>
      <c r="B271" s="141"/>
      <c r="C271" s="141"/>
      <c r="D271" s="206"/>
      <c r="E271" s="143"/>
      <c r="F271" s="143"/>
      <c r="G271" s="145"/>
      <c r="H271" s="145"/>
      <c r="I271" s="146"/>
      <c r="J271" s="146"/>
      <c r="K271" s="147"/>
    </row>
    <row r="272" spans="1:11">
      <c r="A272" s="140"/>
      <c r="B272" s="141"/>
      <c r="C272" s="141"/>
      <c r="D272" s="206"/>
      <c r="E272" s="143"/>
      <c r="F272" s="143"/>
      <c r="G272" s="145"/>
      <c r="H272" s="145"/>
      <c r="I272" s="146"/>
      <c r="J272" s="146"/>
      <c r="K272" s="147"/>
    </row>
    <row r="273" spans="1:11">
      <c r="A273" s="140"/>
      <c r="B273" s="141"/>
      <c r="C273" s="141"/>
      <c r="D273" s="206"/>
      <c r="E273" s="143"/>
      <c r="F273" s="143"/>
      <c r="G273" s="145"/>
      <c r="H273" s="145"/>
      <c r="I273" s="146"/>
      <c r="J273" s="146"/>
      <c r="K273" s="147"/>
    </row>
    <row r="274" spans="1:11">
      <c r="A274" s="140"/>
      <c r="B274" s="141"/>
      <c r="C274" s="141"/>
      <c r="D274" s="206"/>
      <c r="E274" s="143"/>
      <c r="F274" s="143"/>
      <c r="G274" s="145"/>
      <c r="H274" s="145"/>
      <c r="I274" s="146"/>
      <c r="J274" s="146"/>
      <c r="K274" s="147"/>
    </row>
    <row r="275" spans="1:11">
      <c r="A275" s="140"/>
      <c r="B275" s="141"/>
      <c r="C275" s="141"/>
      <c r="D275" s="206"/>
      <c r="E275" s="143"/>
      <c r="F275" s="143"/>
      <c r="G275" s="145"/>
      <c r="H275" s="145"/>
      <c r="I275" s="146"/>
      <c r="J275" s="146"/>
      <c r="K275" s="147"/>
    </row>
    <row r="276" spans="1:11">
      <c r="A276" s="207"/>
      <c r="B276" s="207"/>
      <c r="C276" s="207"/>
      <c r="D276" s="207"/>
      <c r="E276" s="208"/>
      <c r="F276" s="208"/>
      <c r="G276" s="208"/>
      <c r="H276" s="208"/>
      <c r="I276" s="208"/>
      <c r="J276" s="208"/>
      <c r="K276" s="207"/>
    </row>
    <row r="277" spans="1:11">
      <c r="A277" s="207"/>
      <c r="B277" s="207"/>
      <c r="C277" s="207"/>
      <c r="D277" s="207"/>
      <c r="E277" s="208"/>
      <c r="F277" s="208"/>
      <c r="G277" s="208"/>
      <c r="H277" s="208"/>
      <c r="I277" s="208"/>
      <c r="J277" s="208"/>
      <c r="K277" s="207"/>
    </row>
    <row r="278" spans="1:11">
      <c r="A278" s="207"/>
      <c r="B278" s="207"/>
      <c r="C278" s="207"/>
      <c r="D278" s="207"/>
      <c r="E278" s="208"/>
      <c r="F278" s="208"/>
      <c r="G278" s="208"/>
      <c r="H278" s="208"/>
      <c r="I278" s="208"/>
      <c r="J278" s="208"/>
      <c r="K278" s="207"/>
    </row>
    <row r="279" spans="1:11">
      <c r="A279" s="207"/>
      <c r="B279" s="207"/>
      <c r="C279" s="207"/>
      <c r="D279" s="207"/>
      <c r="E279" s="208"/>
      <c r="F279" s="208"/>
      <c r="G279" s="208"/>
      <c r="H279" s="208"/>
      <c r="I279" s="208"/>
      <c r="J279" s="208"/>
      <c r="K279" s="207"/>
    </row>
    <row r="280" spans="1:11">
      <c r="A280" s="207"/>
      <c r="B280" s="207"/>
      <c r="C280" s="207"/>
      <c r="D280" s="207"/>
      <c r="E280" s="208"/>
      <c r="F280" s="208"/>
      <c r="G280" s="208"/>
      <c r="H280" s="208"/>
      <c r="I280" s="208"/>
      <c r="J280" s="208"/>
      <c r="K280" s="207"/>
    </row>
    <row r="281" spans="1:11">
      <c r="A281" s="207"/>
      <c r="B281" s="207"/>
      <c r="C281" s="207"/>
      <c r="D281" s="207"/>
      <c r="E281" s="208"/>
      <c r="F281" s="208"/>
      <c r="G281" s="208"/>
      <c r="H281" s="208"/>
      <c r="I281" s="208"/>
      <c r="J281" s="208"/>
      <c r="K281" s="207"/>
    </row>
    <row r="282" spans="1:11">
      <c r="A282" s="207"/>
      <c r="B282" s="207"/>
      <c r="C282" s="207"/>
      <c r="D282" s="207"/>
      <c r="E282" s="208"/>
      <c r="F282" s="208"/>
      <c r="G282" s="208"/>
      <c r="H282" s="208"/>
      <c r="I282" s="208"/>
      <c r="J282" s="208"/>
      <c r="K282" s="207"/>
    </row>
    <row r="283" spans="1:11">
      <c r="A283" s="207"/>
      <c r="B283" s="207"/>
      <c r="C283" s="207"/>
      <c r="D283" s="207"/>
      <c r="E283" s="208"/>
      <c r="F283" s="208"/>
      <c r="G283" s="208"/>
      <c r="H283" s="208"/>
      <c r="I283" s="208"/>
      <c r="J283" s="208"/>
      <c r="K283" s="207"/>
    </row>
    <row r="284" spans="1:11">
      <c r="A284" s="207"/>
      <c r="B284" s="207"/>
      <c r="C284" s="207"/>
      <c r="D284" s="207"/>
      <c r="E284" s="208"/>
      <c r="F284" s="208"/>
      <c r="G284" s="208"/>
      <c r="H284" s="208"/>
      <c r="I284" s="208"/>
      <c r="J284" s="208"/>
      <c r="K284" s="207"/>
    </row>
    <row r="285" spans="1:11">
      <c r="A285" s="207"/>
      <c r="B285" s="207"/>
      <c r="C285" s="207"/>
      <c r="D285" s="207"/>
      <c r="E285" s="208"/>
      <c r="F285" s="208"/>
      <c r="G285" s="208"/>
      <c r="H285" s="208"/>
      <c r="I285" s="208"/>
      <c r="J285" s="208"/>
      <c r="K285" s="207"/>
    </row>
  </sheetData>
  <printOptions horizontalCentered="1"/>
  <pageMargins left="0.25" right="0" top="0.51" bottom="0.48" header="0" footer="0"/>
  <pageSetup fitToHeight="0" orientation="portrait" horizontalDpi="4294967293" verticalDpi="4294967293" r:id="rId1"/>
  <headerFooter alignWithMargins="0">
    <oddHeader>&amp;A</oddHeader>
    <oddFooter>&amp;L&amp;P/&amp;N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P335"/>
  <sheetViews>
    <sheetView showGridLines="0" view="pageBreakPreview" zoomScaleNormal="100" zoomScaleSheetLayoutView="100" workbookViewId="0">
      <pane xSplit="2" ySplit="11" topLeftCell="C177" activePane="bottomRight" state="frozen"/>
      <selection pane="topRight" activeCell="C1" sqref="C1"/>
      <selection pane="bottomLeft" activeCell="A10" sqref="A10"/>
      <selection pane="bottomRight" activeCell="G208" sqref="G208"/>
    </sheetView>
  </sheetViews>
  <sheetFormatPr defaultColWidth="11.42578125" defaultRowHeight="12.75"/>
  <cols>
    <col min="1" max="1" width="8.42578125" style="74" customWidth="1"/>
    <col min="2" max="2" width="9" style="74" customWidth="1"/>
    <col min="3" max="4" width="7.85546875" style="74" customWidth="1"/>
    <col min="5" max="6" width="8.7109375" style="74" customWidth="1"/>
    <col min="7" max="7" width="8.28515625" style="74" customWidth="1"/>
    <col min="8" max="8" width="6.42578125" style="74" customWidth="1"/>
    <col min="9" max="9" width="10.28515625" style="74" customWidth="1"/>
    <col min="10" max="10" width="10.140625" style="74" customWidth="1"/>
    <col min="11" max="11" width="10.28515625" style="74" customWidth="1"/>
    <col min="12" max="256" width="11.42578125" style="74"/>
    <col min="257" max="257" width="8.42578125" style="74" customWidth="1"/>
    <col min="258" max="258" width="9" style="74" customWidth="1"/>
    <col min="259" max="260" width="7.85546875" style="74" customWidth="1"/>
    <col min="261" max="262" width="8.7109375" style="74" customWidth="1"/>
    <col min="263" max="263" width="8.28515625" style="74" customWidth="1"/>
    <col min="264" max="264" width="6.42578125" style="74" customWidth="1"/>
    <col min="265" max="265" width="10.28515625" style="74" customWidth="1"/>
    <col min="266" max="266" width="10.140625" style="74" customWidth="1"/>
    <col min="267" max="267" width="10.28515625" style="74" customWidth="1"/>
    <col min="268" max="512" width="11.42578125" style="74"/>
    <col min="513" max="513" width="8.42578125" style="74" customWidth="1"/>
    <col min="514" max="514" width="9" style="74" customWidth="1"/>
    <col min="515" max="516" width="7.85546875" style="74" customWidth="1"/>
    <col min="517" max="518" width="8.7109375" style="74" customWidth="1"/>
    <col min="519" max="519" width="8.28515625" style="74" customWidth="1"/>
    <col min="520" max="520" width="6.42578125" style="74" customWidth="1"/>
    <col min="521" max="521" width="10.28515625" style="74" customWidth="1"/>
    <col min="522" max="522" width="10.140625" style="74" customWidth="1"/>
    <col min="523" max="523" width="10.28515625" style="74" customWidth="1"/>
    <col min="524" max="768" width="11.42578125" style="74"/>
    <col min="769" max="769" width="8.42578125" style="74" customWidth="1"/>
    <col min="770" max="770" width="9" style="74" customWidth="1"/>
    <col min="771" max="772" width="7.85546875" style="74" customWidth="1"/>
    <col min="773" max="774" width="8.7109375" style="74" customWidth="1"/>
    <col min="775" max="775" width="8.28515625" style="74" customWidth="1"/>
    <col min="776" max="776" width="6.42578125" style="74" customWidth="1"/>
    <col min="777" max="777" width="10.28515625" style="74" customWidth="1"/>
    <col min="778" max="778" width="10.140625" style="74" customWidth="1"/>
    <col min="779" max="779" width="10.28515625" style="74" customWidth="1"/>
    <col min="780" max="1024" width="11.42578125" style="74"/>
    <col min="1025" max="1025" width="8.42578125" style="74" customWidth="1"/>
    <col min="1026" max="1026" width="9" style="74" customWidth="1"/>
    <col min="1027" max="1028" width="7.85546875" style="74" customWidth="1"/>
    <col min="1029" max="1030" width="8.7109375" style="74" customWidth="1"/>
    <col min="1031" max="1031" width="8.28515625" style="74" customWidth="1"/>
    <col min="1032" max="1032" width="6.42578125" style="74" customWidth="1"/>
    <col min="1033" max="1033" width="10.28515625" style="74" customWidth="1"/>
    <col min="1034" max="1034" width="10.140625" style="74" customWidth="1"/>
    <col min="1035" max="1035" width="10.28515625" style="74" customWidth="1"/>
    <col min="1036" max="1280" width="11.42578125" style="74"/>
    <col min="1281" max="1281" width="8.42578125" style="74" customWidth="1"/>
    <col min="1282" max="1282" width="9" style="74" customWidth="1"/>
    <col min="1283" max="1284" width="7.85546875" style="74" customWidth="1"/>
    <col min="1285" max="1286" width="8.7109375" style="74" customWidth="1"/>
    <col min="1287" max="1287" width="8.28515625" style="74" customWidth="1"/>
    <col min="1288" max="1288" width="6.42578125" style="74" customWidth="1"/>
    <col min="1289" max="1289" width="10.28515625" style="74" customWidth="1"/>
    <col min="1290" max="1290" width="10.140625" style="74" customWidth="1"/>
    <col min="1291" max="1291" width="10.28515625" style="74" customWidth="1"/>
    <col min="1292" max="1536" width="11.42578125" style="74"/>
    <col min="1537" max="1537" width="8.42578125" style="74" customWidth="1"/>
    <col min="1538" max="1538" width="9" style="74" customWidth="1"/>
    <col min="1539" max="1540" width="7.85546875" style="74" customWidth="1"/>
    <col min="1541" max="1542" width="8.7109375" style="74" customWidth="1"/>
    <col min="1543" max="1543" width="8.28515625" style="74" customWidth="1"/>
    <col min="1544" max="1544" width="6.42578125" style="74" customWidth="1"/>
    <col min="1545" max="1545" width="10.28515625" style="74" customWidth="1"/>
    <col min="1546" max="1546" width="10.140625" style="74" customWidth="1"/>
    <col min="1547" max="1547" width="10.28515625" style="74" customWidth="1"/>
    <col min="1548" max="1792" width="11.42578125" style="74"/>
    <col min="1793" max="1793" width="8.42578125" style="74" customWidth="1"/>
    <col min="1794" max="1794" width="9" style="74" customWidth="1"/>
    <col min="1795" max="1796" width="7.85546875" style="74" customWidth="1"/>
    <col min="1797" max="1798" width="8.7109375" style="74" customWidth="1"/>
    <col min="1799" max="1799" width="8.28515625" style="74" customWidth="1"/>
    <col min="1800" max="1800" width="6.42578125" style="74" customWidth="1"/>
    <col min="1801" max="1801" width="10.28515625" style="74" customWidth="1"/>
    <col min="1802" max="1802" width="10.140625" style="74" customWidth="1"/>
    <col min="1803" max="1803" width="10.28515625" style="74" customWidth="1"/>
    <col min="1804" max="2048" width="11.42578125" style="74"/>
    <col min="2049" max="2049" width="8.42578125" style="74" customWidth="1"/>
    <col min="2050" max="2050" width="9" style="74" customWidth="1"/>
    <col min="2051" max="2052" width="7.85546875" style="74" customWidth="1"/>
    <col min="2053" max="2054" width="8.7109375" style="74" customWidth="1"/>
    <col min="2055" max="2055" width="8.28515625" style="74" customWidth="1"/>
    <col min="2056" max="2056" width="6.42578125" style="74" customWidth="1"/>
    <col min="2057" max="2057" width="10.28515625" style="74" customWidth="1"/>
    <col min="2058" max="2058" width="10.140625" style="74" customWidth="1"/>
    <col min="2059" max="2059" width="10.28515625" style="74" customWidth="1"/>
    <col min="2060" max="2304" width="11.42578125" style="74"/>
    <col min="2305" max="2305" width="8.42578125" style="74" customWidth="1"/>
    <col min="2306" max="2306" width="9" style="74" customWidth="1"/>
    <col min="2307" max="2308" width="7.85546875" style="74" customWidth="1"/>
    <col min="2309" max="2310" width="8.7109375" style="74" customWidth="1"/>
    <col min="2311" max="2311" width="8.28515625" style="74" customWidth="1"/>
    <col min="2312" max="2312" width="6.42578125" style="74" customWidth="1"/>
    <col min="2313" max="2313" width="10.28515625" style="74" customWidth="1"/>
    <col min="2314" max="2314" width="10.140625" style="74" customWidth="1"/>
    <col min="2315" max="2315" width="10.28515625" style="74" customWidth="1"/>
    <col min="2316" max="2560" width="11.42578125" style="74"/>
    <col min="2561" max="2561" width="8.42578125" style="74" customWidth="1"/>
    <col min="2562" max="2562" width="9" style="74" customWidth="1"/>
    <col min="2563" max="2564" width="7.85546875" style="74" customWidth="1"/>
    <col min="2565" max="2566" width="8.7109375" style="74" customWidth="1"/>
    <col min="2567" max="2567" width="8.28515625" style="74" customWidth="1"/>
    <col min="2568" max="2568" width="6.42578125" style="74" customWidth="1"/>
    <col min="2569" max="2569" width="10.28515625" style="74" customWidth="1"/>
    <col min="2570" max="2570" width="10.140625" style="74" customWidth="1"/>
    <col min="2571" max="2571" width="10.28515625" style="74" customWidth="1"/>
    <col min="2572" max="2816" width="11.42578125" style="74"/>
    <col min="2817" max="2817" width="8.42578125" style="74" customWidth="1"/>
    <col min="2818" max="2818" width="9" style="74" customWidth="1"/>
    <col min="2819" max="2820" width="7.85546875" style="74" customWidth="1"/>
    <col min="2821" max="2822" width="8.7109375" style="74" customWidth="1"/>
    <col min="2823" max="2823" width="8.28515625" style="74" customWidth="1"/>
    <col min="2824" max="2824" width="6.42578125" style="74" customWidth="1"/>
    <col min="2825" max="2825" width="10.28515625" style="74" customWidth="1"/>
    <col min="2826" max="2826" width="10.140625" style="74" customWidth="1"/>
    <col min="2827" max="2827" width="10.28515625" style="74" customWidth="1"/>
    <col min="2828" max="3072" width="11.42578125" style="74"/>
    <col min="3073" max="3073" width="8.42578125" style="74" customWidth="1"/>
    <col min="3074" max="3074" width="9" style="74" customWidth="1"/>
    <col min="3075" max="3076" width="7.85546875" style="74" customWidth="1"/>
    <col min="3077" max="3078" width="8.7109375" style="74" customWidth="1"/>
    <col min="3079" max="3079" width="8.28515625" style="74" customWidth="1"/>
    <col min="3080" max="3080" width="6.42578125" style="74" customWidth="1"/>
    <col min="3081" max="3081" width="10.28515625" style="74" customWidth="1"/>
    <col min="3082" max="3082" width="10.140625" style="74" customWidth="1"/>
    <col min="3083" max="3083" width="10.28515625" style="74" customWidth="1"/>
    <col min="3084" max="3328" width="11.42578125" style="74"/>
    <col min="3329" max="3329" width="8.42578125" style="74" customWidth="1"/>
    <col min="3330" max="3330" width="9" style="74" customWidth="1"/>
    <col min="3331" max="3332" width="7.85546875" style="74" customWidth="1"/>
    <col min="3333" max="3334" width="8.7109375" style="74" customWidth="1"/>
    <col min="3335" max="3335" width="8.28515625" style="74" customWidth="1"/>
    <col min="3336" max="3336" width="6.42578125" style="74" customWidth="1"/>
    <col min="3337" max="3337" width="10.28515625" style="74" customWidth="1"/>
    <col min="3338" max="3338" width="10.140625" style="74" customWidth="1"/>
    <col min="3339" max="3339" width="10.28515625" style="74" customWidth="1"/>
    <col min="3340" max="3584" width="11.42578125" style="74"/>
    <col min="3585" max="3585" width="8.42578125" style="74" customWidth="1"/>
    <col min="3586" max="3586" width="9" style="74" customWidth="1"/>
    <col min="3587" max="3588" width="7.85546875" style="74" customWidth="1"/>
    <col min="3589" max="3590" width="8.7109375" style="74" customWidth="1"/>
    <col min="3591" max="3591" width="8.28515625" style="74" customWidth="1"/>
    <col min="3592" max="3592" width="6.42578125" style="74" customWidth="1"/>
    <col min="3593" max="3593" width="10.28515625" style="74" customWidth="1"/>
    <col min="3594" max="3594" width="10.140625" style="74" customWidth="1"/>
    <col min="3595" max="3595" width="10.28515625" style="74" customWidth="1"/>
    <col min="3596" max="3840" width="11.42578125" style="74"/>
    <col min="3841" max="3841" width="8.42578125" style="74" customWidth="1"/>
    <col min="3842" max="3842" width="9" style="74" customWidth="1"/>
    <col min="3843" max="3844" width="7.85546875" style="74" customWidth="1"/>
    <col min="3845" max="3846" width="8.7109375" style="74" customWidth="1"/>
    <col min="3847" max="3847" width="8.28515625" style="74" customWidth="1"/>
    <col min="3848" max="3848" width="6.42578125" style="74" customWidth="1"/>
    <col min="3849" max="3849" width="10.28515625" style="74" customWidth="1"/>
    <col min="3850" max="3850" width="10.140625" style="74" customWidth="1"/>
    <col min="3851" max="3851" width="10.28515625" style="74" customWidth="1"/>
    <col min="3852" max="4096" width="11.42578125" style="74"/>
    <col min="4097" max="4097" width="8.42578125" style="74" customWidth="1"/>
    <col min="4098" max="4098" width="9" style="74" customWidth="1"/>
    <col min="4099" max="4100" width="7.85546875" style="74" customWidth="1"/>
    <col min="4101" max="4102" width="8.7109375" style="74" customWidth="1"/>
    <col min="4103" max="4103" width="8.28515625" style="74" customWidth="1"/>
    <col min="4104" max="4104" width="6.42578125" style="74" customWidth="1"/>
    <col min="4105" max="4105" width="10.28515625" style="74" customWidth="1"/>
    <col min="4106" max="4106" width="10.140625" style="74" customWidth="1"/>
    <col min="4107" max="4107" width="10.28515625" style="74" customWidth="1"/>
    <col min="4108" max="4352" width="11.42578125" style="74"/>
    <col min="4353" max="4353" width="8.42578125" style="74" customWidth="1"/>
    <col min="4354" max="4354" width="9" style="74" customWidth="1"/>
    <col min="4355" max="4356" width="7.85546875" style="74" customWidth="1"/>
    <col min="4357" max="4358" width="8.7109375" style="74" customWidth="1"/>
    <col min="4359" max="4359" width="8.28515625" style="74" customWidth="1"/>
    <col min="4360" max="4360" width="6.42578125" style="74" customWidth="1"/>
    <col min="4361" max="4361" width="10.28515625" style="74" customWidth="1"/>
    <col min="4362" max="4362" width="10.140625" style="74" customWidth="1"/>
    <col min="4363" max="4363" width="10.28515625" style="74" customWidth="1"/>
    <col min="4364" max="4608" width="11.42578125" style="74"/>
    <col min="4609" max="4609" width="8.42578125" style="74" customWidth="1"/>
    <col min="4610" max="4610" width="9" style="74" customWidth="1"/>
    <col min="4611" max="4612" width="7.85546875" style="74" customWidth="1"/>
    <col min="4613" max="4614" width="8.7109375" style="74" customWidth="1"/>
    <col min="4615" max="4615" width="8.28515625" style="74" customWidth="1"/>
    <col min="4616" max="4616" width="6.42578125" style="74" customWidth="1"/>
    <col min="4617" max="4617" width="10.28515625" style="74" customWidth="1"/>
    <col min="4618" max="4618" width="10.140625" style="74" customWidth="1"/>
    <col min="4619" max="4619" width="10.28515625" style="74" customWidth="1"/>
    <col min="4620" max="4864" width="11.42578125" style="74"/>
    <col min="4865" max="4865" width="8.42578125" style="74" customWidth="1"/>
    <col min="4866" max="4866" width="9" style="74" customWidth="1"/>
    <col min="4867" max="4868" width="7.85546875" style="74" customWidth="1"/>
    <col min="4869" max="4870" width="8.7109375" style="74" customWidth="1"/>
    <col min="4871" max="4871" width="8.28515625" style="74" customWidth="1"/>
    <col min="4872" max="4872" width="6.42578125" style="74" customWidth="1"/>
    <col min="4873" max="4873" width="10.28515625" style="74" customWidth="1"/>
    <col min="4874" max="4874" width="10.140625" style="74" customWidth="1"/>
    <col min="4875" max="4875" width="10.28515625" style="74" customWidth="1"/>
    <col min="4876" max="5120" width="11.42578125" style="74"/>
    <col min="5121" max="5121" width="8.42578125" style="74" customWidth="1"/>
    <col min="5122" max="5122" width="9" style="74" customWidth="1"/>
    <col min="5123" max="5124" width="7.85546875" style="74" customWidth="1"/>
    <col min="5125" max="5126" width="8.7109375" style="74" customWidth="1"/>
    <col min="5127" max="5127" width="8.28515625" style="74" customWidth="1"/>
    <col min="5128" max="5128" width="6.42578125" style="74" customWidth="1"/>
    <col min="5129" max="5129" width="10.28515625" style="74" customWidth="1"/>
    <col min="5130" max="5130" width="10.140625" style="74" customWidth="1"/>
    <col min="5131" max="5131" width="10.28515625" style="74" customWidth="1"/>
    <col min="5132" max="5376" width="11.42578125" style="74"/>
    <col min="5377" max="5377" width="8.42578125" style="74" customWidth="1"/>
    <col min="5378" max="5378" width="9" style="74" customWidth="1"/>
    <col min="5379" max="5380" width="7.85546875" style="74" customWidth="1"/>
    <col min="5381" max="5382" width="8.7109375" style="74" customWidth="1"/>
    <col min="5383" max="5383" width="8.28515625" style="74" customWidth="1"/>
    <col min="5384" max="5384" width="6.42578125" style="74" customWidth="1"/>
    <col min="5385" max="5385" width="10.28515625" style="74" customWidth="1"/>
    <col min="5386" max="5386" width="10.140625" style="74" customWidth="1"/>
    <col min="5387" max="5387" width="10.28515625" style="74" customWidth="1"/>
    <col min="5388" max="5632" width="11.42578125" style="74"/>
    <col min="5633" max="5633" width="8.42578125" style="74" customWidth="1"/>
    <col min="5634" max="5634" width="9" style="74" customWidth="1"/>
    <col min="5635" max="5636" width="7.85546875" style="74" customWidth="1"/>
    <col min="5637" max="5638" width="8.7109375" style="74" customWidth="1"/>
    <col min="5639" max="5639" width="8.28515625" style="74" customWidth="1"/>
    <col min="5640" max="5640" width="6.42578125" style="74" customWidth="1"/>
    <col min="5641" max="5641" width="10.28515625" style="74" customWidth="1"/>
    <col min="5642" max="5642" width="10.140625" style="74" customWidth="1"/>
    <col min="5643" max="5643" width="10.28515625" style="74" customWidth="1"/>
    <col min="5644" max="5888" width="11.42578125" style="74"/>
    <col min="5889" max="5889" width="8.42578125" style="74" customWidth="1"/>
    <col min="5890" max="5890" width="9" style="74" customWidth="1"/>
    <col min="5891" max="5892" width="7.85546875" style="74" customWidth="1"/>
    <col min="5893" max="5894" width="8.7109375" style="74" customWidth="1"/>
    <col min="5895" max="5895" width="8.28515625" style="74" customWidth="1"/>
    <col min="5896" max="5896" width="6.42578125" style="74" customWidth="1"/>
    <col min="5897" max="5897" width="10.28515625" style="74" customWidth="1"/>
    <col min="5898" max="5898" width="10.140625" style="74" customWidth="1"/>
    <col min="5899" max="5899" width="10.28515625" style="74" customWidth="1"/>
    <col min="5900" max="6144" width="11.42578125" style="74"/>
    <col min="6145" max="6145" width="8.42578125" style="74" customWidth="1"/>
    <col min="6146" max="6146" width="9" style="74" customWidth="1"/>
    <col min="6147" max="6148" width="7.85546875" style="74" customWidth="1"/>
    <col min="6149" max="6150" width="8.7109375" style="74" customWidth="1"/>
    <col min="6151" max="6151" width="8.28515625" style="74" customWidth="1"/>
    <col min="6152" max="6152" width="6.42578125" style="74" customWidth="1"/>
    <col min="6153" max="6153" width="10.28515625" style="74" customWidth="1"/>
    <col min="6154" max="6154" width="10.140625" style="74" customWidth="1"/>
    <col min="6155" max="6155" width="10.28515625" style="74" customWidth="1"/>
    <col min="6156" max="6400" width="11.42578125" style="74"/>
    <col min="6401" max="6401" width="8.42578125" style="74" customWidth="1"/>
    <col min="6402" max="6402" width="9" style="74" customWidth="1"/>
    <col min="6403" max="6404" width="7.85546875" style="74" customWidth="1"/>
    <col min="6405" max="6406" width="8.7109375" style="74" customWidth="1"/>
    <col min="6407" max="6407" width="8.28515625" style="74" customWidth="1"/>
    <col min="6408" max="6408" width="6.42578125" style="74" customWidth="1"/>
    <col min="6409" max="6409" width="10.28515625" style="74" customWidth="1"/>
    <col min="6410" max="6410" width="10.140625" style="74" customWidth="1"/>
    <col min="6411" max="6411" width="10.28515625" style="74" customWidth="1"/>
    <col min="6412" max="6656" width="11.42578125" style="74"/>
    <col min="6657" max="6657" width="8.42578125" style="74" customWidth="1"/>
    <col min="6658" max="6658" width="9" style="74" customWidth="1"/>
    <col min="6659" max="6660" width="7.85546875" style="74" customWidth="1"/>
    <col min="6661" max="6662" width="8.7109375" style="74" customWidth="1"/>
    <col min="6663" max="6663" width="8.28515625" style="74" customWidth="1"/>
    <col min="6664" max="6664" width="6.42578125" style="74" customWidth="1"/>
    <col min="6665" max="6665" width="10.28515625" style="74" customWidth="1"/>
    <col min="6666" max="6666" width="10.140625" style="74" customWidth="1"/>
    <col min="6667" max="6667" width="10.28515625" style="74" customWidth="1"/>
    <col min="6668" max="6912" width="11.42578125" style="74"/>
    <col min="6913" max="6913" width="8.42578125" style="74" customWidth="1"/>
    <col min="6914" max="6914" width="9" style="74" customWidth="1"/>
    <col min="6915" max="6916" width="7.85546875" style="74" customWidth="1"/>
    <col min="6917" max="6918" width="8.7109375" style="74" customWidth="1"/>
    <col min="6919" max="6919" width="8.28515625" style="74" customWidth="1"/>
    <col min="6920" max="6920" width="6.42578125" style="74" customWidth="1"/>
    <col min="6921" max="6921" width="10.28515625" style="74" customWidth="1"/>
    <col min="6922" max="6922" width="10.140625" style="74" customWidth="1"/>
    <col min="6923" max="6923" width="10.28515625" style="74" customWidth="1"/>
    <col min="6924" max="7168" width="11.42578125" style="74"/>
    <col min="7169" max="7169" width="8.42578125" style="74" customWidth="1"/>
    <col min="7170" max="7170" width="9" style="74" customWidth="1"/>
    <col min="7171" max="7172" width="7.85546875" style="74" customWidth="1"/>
    <col min="7173" max="7174" width="8.7109375" style="74" customWidth="1"/>
    <col min="7175" max="7175" width="8.28515625" style="74" customWidth="1"/>
    <col min="7176" max="7176" width="6.42578125" style="74" customWidth="1"/>
    <col min="7177" max="7177" width="10.28515625" style="74" customWidth="1"/>
    <col min="7178" max="7178" width="10.140625" style="74" customWidth="1"/>
    <col min="7179" max="7179" width="10.28515625" style="74" customWidth="1"/>
    <col min="7180" max="7424" width="11.42578125" style="74"/>
    <col min="7425" max="7425" width="8.42578125" style="74" customWidth="1"/>
    <col min="7426" max="7426" width="9" style="74" customWidth="1"/>
    <col min="7427" max="7428" width="7.85546875" style="74" customWidth="1"/>
    <col min="7429" max="7430" width="8.7109375" style="74" customWidth="1"/>
    <col min="7431" max="7431" width="8.28515625" style="74" customWidth="1"/>
    <col min="7432" max="7432" width="6.42578125" style="74" customWidth="1"/>
    <col min="7433" max="7433" width="10.28515625" style="74" customWidth="1"/>
    <col min="7434" max="7434" width="10.140625" style="74" customWidth="1"/>
    <col min="7435" max="7435" width="10.28515625" style="74" customWidth="1"/>
    <col min="7436" max="7680" width="11.42578125" style="74"/>
    <col min="7681" max="7681" width="8.42578125" style="74" customWidth="1"/>
    <col min="7682" max="7682" width="9" style="74" customWidth="1"/>
    <col min="7683" max="7684" width="7.85546875" style="74" customWidth="1"/>
    <col min="7685" max="7686" width="8.7109375" style="74" customWidth="1"/>
    <col min="7687" max="7687" width="8.28515625" style="74" customWidth="1"/>
    <col min="7688" max="7688" width="6.42578125" style="74" customWidth="1"/>
    <col min="7689" max="7689" width="10.28515625" style="74" customWidth="1"/>
    <col min="7690" max="7690" width="10.140625" style="74" customWidth="1"/>
    <col min="7691" max="7691" width="10.28515625" style="74" customWidth="1"/>
    <col min="7692" max="7936" width="11.42578125" style="74"/>
    <col min="7937" max="7937" width="8.42578125" style="74" customWidth="1"/>
    <col min="7938" max="7938" width="9" style="74" customWidth="1"/>
    <col min="7939" max="7940" width="7.85546875" style="74" customWidth="1"/>
    <col min="7941" max="7942" width="8.7109375" style="74" customWidth="1"/>
    <col min="7943" max="7943" width="8.28515625" style="74" customWidth="1"/>
    <col min="7944" max="7944" width="6.42578125" style="74" customWidth="1"/>
    <col min="7945" max="7945" width="10.28515625" style="74" customWidth="1"/>
    <col min="7946" max="7946" width="10.140625" style="74" customWidth="1"/>
    <col min="7947" max="7947" width="10.28515625" style="74" customWidth="1"/>
    <col min="7948" max="8192" width="11.42578125" style="74"/>
    <col min="8193" max="8193" width="8.42578125" style="74" customWidth="1"/>
    <col min="8194" max="8194" width="9" style="74" customWidth="1"/>
    <col min="8195" max="8196" width="7.85546875" style="74" customWidth="1"/>
    <col min="8197" max="8198" width="8.7109375" style="74" customWidth="1"/>
    <col min="8199" max="8199" width="8.28515625" style="74" customWidth="1"/>
    <col min="8200" max="8200" width="6.42578125" style="74" customWidth="1"/>
    <col min="8201" max="8201" width="10.28515625" style="74" customWidth="1"/>
    <col min="8202" max="8202" width="10.140625" style="74" customWidth="1"/>
    <col min="8203" max="8203" width="10.28515625" style="74" customWidth="1"/>
    <col min="8204" max="8448" width="11.42578125" style="74"/>
    <col min="8449" max="8449" width="8.42578125" style="74" customWidth="1"/>
    <col min="8450" max="8450" width="9" style="74" customWidth="1"/>
    <col min="8451" max="8452" width="7.85546875" style="74" customWidth="1"/>
    <col min="8453" max="8454" width="8.7109375" style="74" customWidth="1"/>
    <col min="8455" max="8455" width="8.28515625" style="74" customWidth="1"/>
    <col min="8456" max="8456" width="6.42578125" style="74" customWidth="1"/>
    <col min="8457" max="8457" width="10.28515625" style="74" customWidth="1"/>
    <col min="8458" max="8458" width="10.140625" style="74" customWidth="1"/>
    <col min="8459" max="8459" width="10.28515625" style="74" customWidth="1"/>
    <col min="8460" max="8704" width="11.42578125" style="74"/>
    <col min="8705" max="8705" width="8.42578125" style="74" customWidth="1"/>
    <col min="8706" max="8706" width="9" style="74" customWidth="1"/>
    <col min="8707" max="8708" width="7.85546875" style="74" customWidth="1"/>
    <col min="8709" max="8710" width="8.7109375" style="74" customWidth="1"/>
    <col min="8711" max="8711" width="8.28515625" style="74" customWidth="1"/>
    <col min="8712" max="8712" width="6.42578125" style="74" customWidth="1"/>
    <col min="8713" max="8713" width="10.28515625" style="74" customWidth="1"/>
    <col min="8714" max="8714" width="10.140625" style="74" customWidth="1"/>
    <col min="8715" max="8715" width="10.28515625" style="74" customWidth="1"/>
    <col min="8716" max="8960" width="11.42578125" style="74"/>
    <col min="8961" max="8961" width="8.42578125" style="74" customWidth="1"/>
    <col min="8962" max="8962" width="9" style="74" customWidth="1"/>
    <col min="8963" max="8964" width="7.85546875" style="74" customWidth="1"/>
    <col min="8965" max="8966" width="8.7109375" style="74" customWidth="1"/>
    <col min="8967" max="8967" width="8.28515625" style="74" customWidth="1"/>
    <col min="8968" max="8968" width="6.42578125" style="74" customWidth="1"/>
    <col min="8969" max="8969" width="10.28515625" style="74" customWidth="1"/>
    <col min="8970" max="8970" width="10.140625" style="74" customWidth="1"/>
    <col min="8971" max="8971" width="10.28515625" style="74" customWidth="1"/>
    <col min="8972" max="9216" width="11.42578125" style="74"/>
    <col min="9217" max="9217" width="8.42578125" style="74" customWidth="1"/>
    <col min="9218" max="9218" width="9" style="74" customWidth="1"/>
    <col min="9219" max="9220" width="7.85546875" style="74" customWidth="1"/>
    <col min="9221" max="9222" width="8.7109375" style="74" customWidth="1"/>
    <col min="9223" max="9223" width="8.28515625" style="74" customWidth="1"/>
    <col min="9224" max="9224" width="6.42578125" style="74" customWidth="1"/>
    <col min="9225" max="9225" width="10.28515625" style="74" customWidth="1"/>
    <col min="9226" max="9226" width="10.140625" style="74" customWidth="1"/>
    <col min="9227" max="9227" width="10.28515625" style="74" customWidth="1"/>
    <col min="9228" max="9472" width="11.42578125" style="74"/>
    <col min="9473" max="9473" width="8.42578125" style="74" customWidth="1"/>
    <col min="9474" max="9474" width="9" style="74" customWidth="1"/>
    <col min="9475" max="9476" width="7.85546875" style="74" customWidth="1"/>
    <col min="9477" max="9478" width="8.7109375" style="74" customWidth="1"/>
    <col min="9479" max="9479" width="8.28515625" style="74" customWidth="1"/>
    <col min="9480" max="9480" width="6.42578125" style="74" customWidth="1"/>
    <col min="9481" max="9481" width="10.28515625" style="74" customWidth="1"/>
    <col min="9482" max="9482" width="10.140625" style="74" customWidth="1"/>
    <col min="9483" max="9483" width="10.28515625" style="74" customWidth="1"/>
    <col min="9484" max="9728" width="11.42578125" style="74"/>
    <col min="9729" max="9729" width="8.42578125" style="74" customWidth="1"/>
    <col min="9730" max="9730" width="9" style="74" customWidth="1"/>
    <col min="9731" max="9732" width="7.85546875" style="74" customWidth="1"/>
    <col min="9733" max="9734" width="8.7109375" style="74" customWidth="1"/>
    <col min="9735" max="9735" width="8.28515625" style="74" customWidth="1"/>
    <col min="9736" max="9736" width="6.42578125" style="74" customWidth="1"/>
    <col min="9737" max="9737" width="10.28515625" style="74" customWidth="1"/>
    <col min="9738" max="9738" width="10.140625" style="74" customWidth="1"/>
    <col min="9739" max="9739" width="10.28515625" style="74" customWidth="1"/>
    <col min="9740" max="9984" width="11.42578125" style="74"/>
    <col min="9985" max="9985" width="8.42578125" style="74" customWidth="1"/>
    <col min="9986" max="9986" width="9" style="74" customWidth="1"/>
    <col min="9987" max="9988" width="7.85546875" style="74" customWidth="1"/>
    <col min="9989" max="9990" width="8.7109375" style="74" customWidth="1"/>
    <col min="9991" max="9991" width="8.28515625" style="74" customWidth="1"/>
    <col min="9992" max="9992" width="6.42578125" style="74" customWidth="1"/>
    <col min="9993" max="9993" width="10.28515625" style="74" customWidth="1"/>
    <col min="9994" max="9994" width="10.140625" style="74" customWidth="1"/>
    <col min="9995" max="9995" width="10.28515625" style="74" customWidth="1"/>
    <col min="9996" max="10240" width="11.42578125" style="74"/>
    <col min="10241" max="10241" width="8.42578125" style="74" customWidth="1"/>
    <col min="10242" max="10242" width="9" style="74" customWidth="1"/>
    <col min="10243" max="10244" width="7.85546875" style="74" customWidth="1"/>
    <col min="10245" max="10246" width="8.7109375" style="74" customWidth="1"/>
    <col min="10247" max="10247" width="8.28515625" style="74" customWidth="1"/>
    <col min="10248" max="10248" width="6.42578125" style="74" customWidth="1"/>
    <col min="10249" max="10249" width="10.28515625" style="74" customWidth="1"/>
    <col min="10250" max="10250" width="10.140625" style="74" customWidth="1"/>
    <col min="10251" max="10251" width="10.28515625" style="74" customWidth="1"/>
    <col min="10252" max="10496" width="11.42578125" style="74"/>
    <col min="10497" max="10497" width="8.42578125" style="74" customWidth="1"/>
    <col min="10498" max="10498" width="9" style="74" customWidth="1"/>
    <col min="10499" max="10500" width="7.85546875" style="74" customWidth="1"/>
    <col min="10501" max="10502" width="8.7109375" style="74" customWidth="1"/>
    <col min="10503" max="10503" width="8.28515625" style="74" customWidth="1"/>
    <col min="10504" max="10504" width="6.42578125" style="74" customWidth="1"/>
    <col min="10505" max="10505" width="10.28515625" style="74" customWidth="1"/>
    <col min="10506" max="10506" width="10.140625" style="74" customWidth="1"/>
    <col min="10507" max="10507" width="10.28515625" style="74" customWidth="1"/>
    <col min="10508" max="10752" width="11.42578125" style="74"/>
    <col min="10753" max="10753" width="8.42578125" style="74" customWidth="1"/>
    <col min="10754" max="10754" width="9" style="74" customWidth="1"/>
    <col min="10755" max="10756" width="7.85546875" style="74" customWidth="1"/>
    <col min="10757" max="10758" width="8.7109375" style="74" customWidth="1"/>
    <col min="10759" max="10759" width="8.28515625" style="74" customWidth="1"/>
    <col min="10760" max="10760" width="6.42578125" style="74" customWidth="1"/>
    <col min="10761" max="10761" width="10.28515625" style="74" customWidth="1"/>
    <col min="10762" max="10762" width="10.140625" style="74" customWidth="1"/>
    <col min="10763" max="10763" width="10.28515625" style="74" customWidth="1"/>
    <col min="10764" max="11008" width="11.42578125" style="74"/>
    <col min="11009" max="11009" width="8.42578125" style="74" customWidth="1"/>
    <col min="11010" max="11010" width="9" style="74" customWidth="1"/>
    <col min="11011" max="11012" width="7.85546875" style="74" customWidth="1"/>
    <col min="11013" max="11014" width="8.7109375" style="74" customWidth="1"/>
    <col min="11015" max="11015" width="8.28515625" style="74" customWidth="1"/>
    <col min="11016" max="11016" width="6.42578125" style="74" customWidth="1"/>
    <col min="11017" max="11017" width="10.28515625" style="74" customWidth="1"/>
    <col min="11018" max="11018" width="10.140625" style="74" customWidth="1"/>
    <col min="11019" max="11019" width="10.28515625" style="74" customWidth="1"/>
    <col min="11020" max="11264" width="11.42578125" style="74"/>
    <col min="11265" max="11265" width="8.42578125" style="74" customWidth="1"/>
    <col min="11266" max="11266" width="9" style="74" customWidth="1"/>
    <col min="11267" max="11268" width="7.85546875" style="74" customWidth="1"/>
    <col min="11269" max="11270" width="8.7109375" style="74" customWidth="1"/>
    <col min="11271" max="11271" width="8.28515625" style="74" customWidth="1"/>
    <col min="11272" max="11272" width="6.42578125" style="74" customWidth="1"/>
    <col min="11273" max="11273" width="10.28515625" style="74" customWidth="1"/>
    <col min="11274" max="11274" width="10.140625" style="74" customWidth="1"/>
    <col min="11275" max="11275" width="10.28515625" style="74" customWidth="1"/>
    <col min="11276" max="11520" width="11.42578125" style="74"/>
    <col min="11521" max="11521" width="8.42578125" style="74" customWidth="1"/>
    <col min="11522" max="11522" width="9" style="74" customWidth="1"/>
    <col min="11523" max="11524" width="7.85546875" style="74" customWidth="1"/>
    <col min="11525" max="11526" width="8.7109375" style="74" customWidth="1"/>
    <col min="11527" max="11527" width="8.28515625" style="74" customWidth="1"/>
    <col min="11528" max="11528" width="6.42578125" style="74" customWidth="1"/>
    <col min="11529" max="11529" width="10.28515625" style="74" customWidth="1"/>
    <col min="11530" max="11530" width="10.140625" style="74" customWidth="1"/>
    <col min="11531" max="11531" width="10.28515625" style="74" customWidth="1"/>
    <col min="11532" max="11776" width="11.42578125" style="74"/>
    <col min="11777" max="11777" width="8.42578125" style="74" customWidth="1"/>
    <col min="11778" max="11778" width="9" style="74" customWidth="1"/>
    <col min="11779" max="11780" width="7.85546875" style="74" customWidth="1"/>
    <col min="11781" max="11782" width="8.7109375" style="74" customWidth="1"/>
    <col min="11783" max="11783" width="8.28515625" style="74" customWidth="1"/>
    <col min="11784" max="11784" width="6.42578125" style="74" customWidth="1"/>
    <col min="11785" max="11785" width="10.28515625" style="74" customWidth="1"/>
    <col min="11786" max="11786" width="10.140625" style="74" customWidth="1"/>
    <col min="11787" max="11787" width="10.28515625" style="74" customWidth="1"/>
    <col min="11788" max="12032" width="11.42578125" style="74"/>
    <col min="12033" max="12033" width="8.42578125" style="74" customWidth="1"/>
    <col min="12034" max="12034" width="9" style="74" customWidth="1"/>
    <col min="12035" max="12036" width="7.85546875" style="74" customWidth="1"/>
    <col min="12037" max="12038" width="8.7109375" style="74" customWidth="1"/>
    <col min="12039" max="12039" width="8.28515625" style="74" customWidth="1"/>
    <col min="12040" max="12040" width="6.42578125" style="74" customWidth="1"/>
    <col min="12041" max="12041" width="10.28515625" style="74" customWidth="1"/>
    <col min="12042" max="12042" width="10.140625" style="74" customWidth="1"/>
    <col min="12043" max="12043" width="10.28515625" style="74" customWidth="1"/>
    <col min="12044" max="12288" width="11.42578125" style="74"/>
    <col min="12289" max="12289" width="8.42578125" style="74" customWidth="1"/>
    <col min="12290" max="12290" width="9" style="74" customWidth="1"/>
    <col min="12291" max="12292" width="7.85546875" style="74" customWidth="1"/>
    <col min="12293" max="12294" width="8.7109375" style="74" customWidth="1"/>
    <col min="12295" max="12295" width="8.28515625" style="74" customWidth="1"/>
    <col min="12296" max="12296" width="6.42578125" style="74" customWidth="1"/>
    <col min="12297" max="12297" width="10.28515625" style="74" customWidth="1"/>
    <col min="12298" max="12298" width="10.140625" style="74" customWidth="1"/>
    <col min="12299" max="12299" width="10.28515625" style="74" customWidth="1"/>
    <col min="12300" max="12544" width="11.42578125" style="74"/>
    <col min="12545" max="12545" width="8.42578125" style="74" customWidth="1"/>
    <col min="12546" max="12546" width="9" style="74" customWidth="1"/>
    <col min="12547" max="12548" width="7.85546875" style="74" customWidth="1"/>
    <col min="12549" max="12550" width="8.7109375" style="74" customWidth="1"/>
    <col min="12551" max="12551" width="8.28515625" style="74" customWidth="1"/>
    <col min="12552" max="12552" width="6.42578125" style="74" customWidth="1"/>
    <col min="12553" max="12553" width="10.28515625" style="74" customWidth="1"/>
    <col min="12554" max="12554" width="10.140625" style="74" customWidth="1"/>
    <col min="12555" max="12555" width="10.28515625" style="74" customWidth="1"/>
    <col min="12556" max="12800" width="11.42578125" style="74"/>
    <col min="12801" max="12801" width="8.42578125" style="74" customWidth="1"/>
    <col min="12802" max="12802" width="9" style="74" customWidth="1"/>
    <col min="12803" max="12804" width="7.85546875" style="74" customWidth="1"/>
    <col min="12805" max="12806" width="8.7109375" style="74" customWidth="1"/>
    <col min="12807" max="12807" width="8.28515625" style="74" customWidth="1"/>
    <col min="12808" max="12808" width="6.42578125" style="74" customWidth="1"/>
    <col min="12809" max="12809" width="10.28515625" style="74" customWidth="1"/>
    <col min="12810" max="12810" width="10.140625" style="74" customWidth="1"/>
    <col min="12811" max="12811" width="10.28515625" style="74" customWidth="1"/>
    <col min="12812" max="13056" width="11.42578125" style="74"/>
    <col min="13057" max="13057" width="8.42578125" style="74" customWidth="1"/>
    <col min="13058" max="13058" width="9" style="74" customWidth="1"/>
    <col min="13059" max="13060" width="7.85546875" style="74" customWidth="1"/>
    <col min="13061" max="13062" width="8.7109375" style="74" customWidth="1"/>
    <col min="13063" max="13063" width="8.28515625" style="74" customWidth="1"/>
    <col min="13064" max="13064" width="6.42578125" style="74" customWidth="1"/>
    <col min="13065" max="13065" width="10.28515625" style="74" customWidth="1"/>
    <col min="13066" max="13066" width="10.140625" style="74" customWidth="1"/>
    <col min="13067" max="13067" width="10.28515625" style="74" customWidth="1"/>
    <col min="13068" max="13312" width="11.42578125" style="74"/>
    <col min="13313" max="13313" width="8.42578125" style="74" customWidth="1"/>
    <col min="13314" max="13314" width="9" style="74" customWidth="1"/>
    <col min="13315" max="13316" width="7.85546875" style="74" customWidth="1"/>
    <col min="13317" max="13318" width="8.7109375" style="74" customWidth="1"/>
    <col min="13319" max="13319" width="8.28515625" style="74" customWidth="1"/>
    <col min="13320" max="13320" width="6.42578125" style="74" customWidth="1"/>
    <col min="13321" max="13321" width="10.28515625" style="74" customWidth="1"/>
    <col min="13322" max="13322" width="10.140625" style="74" customWidth="1"/>
    <col min="13323" max="13323" width="10.28515625" style="74" customWidth="1"/>
    <col min="13324" max="13568" width="11.42578125" style="74"/>
    <col min="13569" max="13569" width="8.42578125" style="74" customWidth="1"/>
    <col min="13570" max="13570" width="9" style="74" customWidth="1"/>
    <col min="13571" max="13572" width="7.85546875" style="74" customWidth="1"/>
    <col min="13573" max="13574" width="8.7109375" style="74" customWidth="1"/>
    <col min="13575" max="13575" width="8.28515625" style="74" customWidth="1"/>
    <col min="13576" max="13576" width="6.42578125" style="74" customWidth="1"/>
    <col min="13577" max="13577" width="10.28515625" style="74" customWidth="1"/>
    <col min="13578" max="13578" width="10.140625" style="74" customWidth="1"/>
    <col min="13579" max="13579" width="10.28515625" style="74" customWidth="1"/>
    <col min="13580" max="13824" width="11.42578125" style="74"/>
    <col min="13825" max="13825" width="8.42578125" style="74" customWidth="1"/>
    <col min="13826" max="13826" width="9" style="74" customWidth="1"/>
    <col min="13827" max="13828" width="7.85546875" style="74" customWidth="1"/>
    <col min="13829" max="13830" width="8.7109375" style="74" customWidth="1"/>
    <col min="13831" max="13831" width="8.28515625" style="74" customWidth="1"/>
    <col min="13832" max="13832" width="6.42578125" style="74" customWidth="1"/>
    <col min="13833" max="13833" width="10.28515625" style="74" customWidth="1"/>
    <col min="13834" max="13834" width="10.140625" style="74" customWidth="1"/>
    <col min="13835" max="13835" width="10.28515625" style="74" customWidth="1"/>
    <col min="13836" max="14080" width="11.42578125" style="74"/>
    <col min="14081" max="14081" width="8.42578125" style="74" customWidth="1"/>
    <col min="14082" max="14082" width="9" style="74" customWidth="1"/>
    <col min="14083" max="14084" width="7.85546875" style="74" customWidth="1"/>
    <col min="14085" max="14086" width="8.7109375" style="74" customWidth="1"/>
    <col min="14087" max="14087" width="8.28515625" style="74" customWidth="1"/>
    <col min="14088" max="14088" width="6.42578125" style="74" customWidth="1"/>
    <col min="14089" max="14089" width="10.28515625" style="74" customWidth="1"/>
    <col min="14090" max="14090" width="10.140625" style="74" customWidth="1"/>
    <col min="14091" max="14091" width="10.28515625" style="74" customWidth="1"/>
    <col min="14092" max="14336" width="11.42578125" style="74"/>
    <col min="14337" max="14337" width="8.42578125" style="74" customWidth="1"/>
    <col min="14338" max="14338" width="9" style="74" customWidth="1"/>
    <col min="14339" max="14340" width="7.85546875" style="74" customWidth="1"/>
    <col min="14341" max="14342" width="8.7109375" style="74" customWidth="1"/>
    <col min="14343" max="14343" width="8.28515625" style="74" customWidth="1"/>
    <col min="14344" max="14344" width="6.42578125" style="74" customWidth="1"/>
    <col min="14345" max="14345" width="10.28515625" style="74" customWidth="1"/>
    <col min="14346" max="14346" width="10.140625" style="74" customWidth="1"/>
    <col min="14347" max="14347" width="10.28515625" style="74" customWidth="1"/>
    <col min="14348" max="14592" width="11.42578125" style="74"/>
    <col min="14593" max="14593" width="8.42578125" style="74" customWidth="1"/>
    <col min="14594" max="14594" width="9" style="74" customWidth="1"/>
    <col min="14595" max="14596" width="7.85546875" style="74" customWidth="1"/>
    <col min="14597" max="14598" width="8.7109375" style="74" customWidth="1"/>
    <col min="14599" max="14599" width="8.28515625" style="74" customWidth="1"/>
    <col min="14600" max="14600" width="6.42578125" style="74" customWidth="1"/>
    <col min="14601" max="14601" width="10.28515625" style="74" customWidth="1"/>
    <col min="14602" max="14602" width="10.140625" style="74" customWidth="1"/>
    <col min="14603" max="14603" width="10.28515625" style="74" customWidth="1"/>
    <col min="14604" max="14848" width="11.42578125" style="74"/>
    <col min="14849" max="14849" width="8.42578125" style="74" customWidth="1"/>
    <col min="14850" max="14850" width="9" style="74" customWidth="1"/>
    <col min="14851" max="14852" width="7.85546875" style="74" customWidth="1"/>
    <col min="14853" max="14854" width="8.7109375" style="74" customWidth="1"/>
    <col min="14855" max="14855" width="8.28515625" style="74" customWidth="1"/>
    <col min="14856" max="14856" width="6.42578125" style="74" customWidth="1"/>
    <col min="14857" max="14857" width="10.28515625" style="74" customWidth="1"/>
    <col min="14858" max="14858" width="10.140625" style="74" customWidth="1"/>
    <col min="14859" max="14859" width="10.28515625" style="74" customWidth="1"/>
    <col min="14860" max="15104" width="11.42578125" style="74"/>
    <col min="15105" max="15105" width="8.42578125" style="74" customWidth="1"/>
    <col min="15106" max="15106" width="9" style="74" customWidth="1"/>
    <col min="15107" max="15108" width="7.85546875" style="74" customWidth="1"/>
    <col min="15109" max="15110" width="8.7109375" style="74" customWidth="1"/>
    <col min="15111" max="15111" width="8.28515625" style="74" customWidth="1"/>
    <col min="15112" max="15112" width="6.42578125" style="74" customWidth="1"/>
    <col min="15113" max="15113" width="10.28515625" style="74" customWidth="1"/>
    <col min="15114" max="15114" width="10.140625" style="74" customWidth="1"/>
    <col min="15115" max="15115" width="10.28515625" style="74" customWidth="1"/>
    <col min="15116" max="15360" width="11.42578125" style="74"/>
    <col min="15361" max="15361" width="8.42578125" style="74" customWidth="1"/>
    <col min="15362" max="15362" width="9" style="74" customWidth="1"/>
    <col min="15363" max="15364" width="7.85546875" style="74" customWidth="1"/>
    <col min="15365" max="15366" width="8.7109375" style="74" customWidth="1"/>
    <col min="15367" max="15367" width="8.28515625" style="74" customWidth="1"/>
    <col min="15368" max="15368" width="6.42578125" style="74" customWidth="1"/>
    <col min="15369" max="15369" width="10.28515625" style="74" customWidth="1"/>
    <col min="15370" max="15370" width="10.140625" style="74" customWidth="1"/>
    <col min="15371" max="15371" width="10.28515625" style="74" customWidth="1"/>
    <col min="15372" max="15616" width="11.42578125" style="74"/>
    <col min="15617" max="15617" width="8.42578125" style="74" customWidth="1"/>
    <col min="15618" max="15618" width="9" style="74" customWidth="1"/>
    <col min="15619" max="15620" width="7.85546875" style="74" customWidth="1"/>
    <col min="15621" max="15622" width="8.7109375" style="74" customWidth="1"/>
    <col min="15623" max="15623" width="8.28515625" style="74" customWidth="1"/>
    <col min="15624" max="15624" width="6.42578125" style="74" customWidth="1"/>
    <col min="15625" max="15625" width="10.28515625" style="74" customWidth="1"/>
    <col min="15626" max="15626" width="10.140625" style="74" customWidth="1"/>
    <col min="15627" max="15627" width="10.28515625" style="74" customWidth="1"/>
    <col min="15628" max="15872" width="11.42578125" style="74"/>
    <col min="15873" max="15873" width="8.42578125" style="74" customWidth="1"/>
    <col min="15874" max="15874" width="9" style="74" customWidth="1"/>
    <col min="15875" max="15876" width="7.85546875" style="74" customWidth="1"/>
    <col min="15877" max="15878" width="8.7109375" style="74" customWidth="1"/>
    <col min="15879" max="15879" width="8.28515625" style="74" customWidth="1"/>
    <col min="15880" max="15880" width="6.42578125" style="74" customWidth="1"/>
    <col min="15881" max="15881" width="10.28515625" style="74" customWidth="1"/>
    <col min="15882" max="15882" width="10.140625" style="74" customWidth="1"/>
    <col min="15883" max="15883" width="10.28515625" style="74" customWidth="1"/>
    <col min="15884" max="16128" width="11.42578125" style="74"/>
    <col min="16129" max="16129" width="8.42578125" style="74" customWidth="1"/>
    <col min="16130" max="16130" width="9" style="74" customWidth="1"/>
    <col min="16131" max="16132" width="7.85546875" style="74" customWidth="1"/>
    <col min="16133" max="16134" width="8.7109375" style="74" customWidth="1"/>
    <col min="16135" max="16135" width="8.28515625" style="74" customWidth="1"/>
    <col min="16136" max="16136" width="6.42578125" style="74" customWidth="1"/>
    <col min="16137" max="16137" width="10.28515625" style="74" customWidth="1"/>
    <col min="16138" max="16138" width="10.140625" style="74" customWidth="1"/>
    <col min="16139" max="16139" width="10.28515625" style="74" customWidth="1"/>
    <col min="16140" max="16384" width="11.42578125" style="74"/>
  </cols>
  <sheetData>
    <row r="1" spans="1:16" ht="13.5" thickBot="1">
      <c r="A1" s="67" t="s">
        <v>265</v>
      </c>
      <c r="B1" s="68"/>
      <c r="C1" s="68"/>
      <c r="D1" s="69"/>
      <c r="E1" s="70"/>
      <c r="F1" s="70"/>
      <c r="G1" s="71"/>
      <c r="H1" s="71"/>
      <c r="I1" s="72"/>
      <c r="J1" s="72"/>
      <c r="K1" s="73"/>
    </row>
    <row r="2" spans="1:16" ht="18.75" thickBot="1">
      <c r="A2" s="75"/>
      <c r="B2" s="76"/>
      <c r="C2" s="76"/>
      <c r="D2" s="77" t="s">
        <v>266</v>
      </c>
      <c r="E2" s="77"/>
      <c r="F2" s="77"/>
      <c r="G2" s="78"/>
      <c r="H2" s="78"/>
      <c r="I2" s="79"/>
      <c r="J2" s="80"/>
      <c r="K2" s="81"/>
    </row>
    <row r="3" spans="1:16" ht="18.75" thickBot="1">
      <c r="A3" s="82" t="s">
        <v>267</v>
      </c>
      <c r="B3" s="83"/>
      <c r="C3" s="84"/>
      <c r="D3" s="85"/>
      <c r="E3" s="86"/>
      <c r="F3" s="87"/>
      <c r="G3" s="88"/>
      <c r="H3" s="88"/>
      <c r="I3" s="89"/>
      <c r="J3" s="90" t="s">
        <v>268</v>
      </c>
      <c r="K3" s="91">
        <v>42087</v>
      </c>
      <c r="L3" s="92"/>
    </row>
    <row r="4" spans="1:16" ht="16.5" thickBot="1">
      <c r="A4" s="93" t="s">
        <v>269</v>
      </c>
      <c r="B4" s="94" t="s">
        <v>270</v>
      </c>
      <c r="C4" s="94" t="s">
        <v>271</v>
      </c>
      <c r="D4" s="94" t="s">
        <v>272</v>
      </c>
      <c r="E4" s="95" t="s">
        <v>273</v>
      </c>
      <c r="F4" s="96"/>
      <c r="G4" s="97"/>
      <c r="H4" s="98"/>
      <c r="I4" s="99"/>
      <c r="J4" s="100" t="s">
        <v>274</v>
      </c>
      <c r="K4" s="101">
        <v>802</v>
      </c>
      <c r="L4" s="102"/>
    </row>
    <row r="5" spans="1:16" ht="13.5" thickBot="1">
      <c r="A5" s="103">
        <v>7</v>
      </c>
      <c r="B5" s="104" t="s">
        <v>275</v>
      </c>
      <c r="C5" s="104" t="s">
        <v>276</v>
      </c>
      <c r="D5" s="105">
        <v>26</v>
      </c>
      <c r="E5" s="104">
        <v>6.2759999999999998</v>
      </c>
      <c r="F5" s="106" t="s">
        <v>277</v>
      </c>
      <c r="G5" s="97"/>
      <c r="H5" s="97"/>
      <c r="I5" s="97"/>
      <c r="J5" s="107"/>
      <c r="K5" s="108"/>
      <c r="L5" s="102"/>
    </row>
    <row r="6" spans="1:16" ht="13.5" thickBot="1">
      <c r="A6" s="103"/>
      <c r="B6" s="104"/>
      <c r="C6" s="104"/>
      <c r="D6" s="105"/>
      <c r="E6" s="104"/>
      <c r="F6" s="106" t="s">
        <v>278</v>
      </c>
      <c r="G6" s="109"/>
      <c r="H6" s="109"/>
      <c r="I6" s="107"/>
      <c r="J6" s="107"/>
      <c r="K6" s="108"/>
      <c r="L6" s="92"/>
    </row>
    <row r="7" spans="1:16" ht="13.5" thickBot="1">
      <c r="A7" s="103"/>
      <c r="B7" s="104"/>
      <c r="C7" s="104"/>
      <c r="D7" s="105"/>
      <c r="E7" s="104"/>
      <c r="F7" s="106" t="s">
        <v>279</v>
      </c>
      <c r="G7" s="109"/>
      <c r="H7" s="109"/>
      <c r="I7" s="107"/>
      <c r="J7" s="110" t="s">
        <v>280</v>
      </c>
      <c r="K7" s="111">
        <v>28000</v>
      </c>
      <c r="L7" s="92"/>
    </row>
    <row r="8" spans="1:16" ht="13.5" thickBot="1">
      <c r="A8" s="103"/>
      <c r="B8" s="104"/>
      <c r="C8" s="104"/>
      <c r="D8" s="105"/>
      <c r="E8" s="104"/>
      <c r="F8" s="97"/>
      <c r="G8" s="109"/>
      <c r="H8" s="109"/>
      <c r="I8" s="107"/>
      <c r="J8" s="107"/>
      <c r="K8" s="108"/>
      <c r="L8" s="92"/>
    </row>
    <row r="9" spans="1:16">
      <c r="A9" s="112" t="s">
        <v>281</v>
      </c>
      <c r="B9" s="113" t="s">
        <v>282</v>
      </c>
      <c r="C9" s="114" t="s">
        <v>283</v>
      </c>
      <c r="D9" s="115" t="s">
        <v>284</v>
      </c>
      <c r="E9" s="97"/>
      <c r="F9" s="116"/>
      <c r="G9" s="97"/>
      <c r="K9" s="117"/>
      <c r="L9" s="92"/>
    </row>
    <row r="10" spans="1:16" ht="13.5" thickBot="1">
      <c r="A10" s="118"/>
      <c r="B10" s="119">
        <v>8.75</v>
      </c>
      <c r="C10" s="120">
        <v>10.3</v>
      </c>
      <c r="D10" s="121">
        <f>(65.5-$C$10)/65.5</f>
        <v>0.84274809160305353</v>
      </c>
      <c r="F10" s="122" t="s">
        <v>281</v>
      </c>
      <c r="G10" s="97"/>
      <c r="H10" s="97"/>
      <c r="I10" s="107"/>
      <c r="J10" s="97"/>
      <c r="K10" s="123"/>
    </row>
    <row r="11" spans="1:16" ht="24">
      <c r="A11" s="124" t="s">
        <v>285</v>
      </c>
      <c r="B11" s="125" t="s">
        <v>286</v>
      </c>
      <c r="C11" s="125" t="s">
        <v>287</v>
      </c>
      <c r="D11" s="126" t="s">
        <v>288</v>
      </c>
      <c r="E11" s="127">
        <v>800</v>
      </c>
      <c r="F11" s="128"/>
      <c r="G11" s="129" t="s">
        <v>289</v>
      </c>
      <c r="H11" s="129" t="s">
        <v>290</v>
      </c>
      <c r="I11" s="130" t="s">
        <v>291</v>
      </c>
      <c r="J11" s="130" t="s">
        <v>292</v>
      </c>
      <c r="K11" s="131" t="s">
        <v>293</v>
      </c>
    </row>
    <row r="12" spans="1:16">
      <c r="A12" s="132" t="s">
        <v>294</v>
      </c>
      <c r="B12" s="133" t="s">
        <v>275</v>
      </c>
      <c r="C12" s="133">
        <v>26</v>
      </c>
      <c r="D12" s="134">
        <v>1.25</v>
      </c>
      <c r="E12" s="135">
        <f>D12</f>
        <v>1.25</v>
      </c>
      <c r="F12" s="135">
        <f t="shared" ref="F12:F75" si="0">F11-D12</f>
        <v>-1.25</v>
      </c>
      <c r="G12" s="136">
        <v>3.8300000000000001E-2</v>
      </c>
      <c r="H12" s="137">
        <f>D12*($A$5^2-(VLOOKUP(C12,D$5:E$7,2))^2)/1029.4</f>
        <v>1.1671633961530994E-2</v>
      </c>
      <c r="I12" s="138">
        <f>D12*C12*$D$10</f>
        <v>27.389312977099241</v>
      </c>
      <c r="J12" s="138">
        <f t="shared" ref="J12:J75" si="1">I12+$K$7</f>
        <v>28027.389312977099</v>
      </c>
      <c r="K12" s="139"/>
    </row>
    <row r="13" spans="1:16" ht="15">
      <c r="A13" s="140">
        <v>1</v>
      </c>
      <c r="B13" s="141" t="s">
        <v>275</v>
      </c>
      <c r="C13" s="141">
        <v>26</v>
      </c>
      <c r="D13" s="142">
        <v>43.33</v>
      </c>
      <c r="E13" s="143">
        <f t="shared" ref="E13:E76" si="2">E12+D13</f>
        <v>44.58</v>
      </c>
      <c r="F13" s="143">
        <f t="shared" si="0"/>
        <v>-44.58</v>
      </c>
      <c r="G13" s="144">
        <f t="shared" ref="G13:G76" si="3">G12+(VLOOKUP(C13,$D$5:$E$7,2,FALSE))^2/1029.4*D13</f>
        <v>1.6962460521468812</v>
      </c>
      <c r="H13" s="145">
        <f t="shared" ref="H13:H76" si="4">H12+D13*($A$5^2-VLOOKUP(C13,D$5:E$7,2)^2)/1029.4</f>
        <v>0.41625715360404136</v>
      </c>
      <c r="I13" s="146">
        <f t="shared" ref="I13:I76" si="5">I12+D13*C13*$D$10</f>
        <v>976.81245801526723</v>
      </c>
      <c r="J13" s="146">
        <f t="shared" si="1"/>
        <v>28976.812458015269</v>
      </c>
      <c r="K13" s="147"/>
      <c r="P13" s="148"/>
    </row>
    <row r="14" spans="1:16" ht="15">
      <c r="A14" s="149" t="s">
        <v>296</v>
      </c>
      <c r="B14" s="133" t="s">
        <v>275</v>
      </c>
      <c r="C14" s="133">
        <v>26</v>
      </c>
      <c r="D14" s="150">
        <v>1</v>
      </c>
      <c r="E14" s="135">
        <f t="shared" si="2"/>
        <v>45.58</v>
      </c>
      <c r="F14" s="135">
        <f t="shared" si="0"/>
        <v>-45.58</v>
      </c>
      <c r="G14" s="136">
        <f t="shared" si="3"/>
        <v>1.7345092889838736</v>
      </c>
      <c r="H14" s="137">
        <f t="shared" si="4"/>
        <v>0.42559446077326618</v>
      </c>
      <c r="I14" s="138">
        <f t="shared" si="5"/>
        <v>998.72390839694663</v>
      </c>
      <c r="J14" s="138">
        <f t="shared" si="1"/>
        <v>28998.723908396947</v>
      </c>
      <c r="K14" s="139"/>
      <c r="P14" s="148"/>
    </row>
    <row r="15" spans="1:16" ht="15">
      <c r="A15" s="140">
        <v>2</v>
      </c>
      <c r="B15" s="141" t="s">
        <v>275</v>
      </c>
      <c r="C15" s="141">
        <v>26</v>
      </c>
      <c r="D15" s="356">
        <v>39.840000000000003</v>
      </c>
      <c r="E15" s="143">
        <f t="shared" si="2"/>
        <v>85.42</v>
      </c>
      <c r="F15" s="143">
        <f t="shared" si="0"/>
        <v>-85.42</v>
      </c>
      <c r="G15" s="144">
        <f t="shared" si="3"/>
        <v>3.2589166445696511</v>
      </c>
      <c r="H15" s="145">
        <f t="shared" si="4"/>
        <v>0.79759277839518206</v>
      </c>
      <c r="I15" s="146">
        <f t="shared" si="5"/>
        <v>1871.6760916030537</v>
      </c>
      <c r="J15" s="146">
        <f t="shared" si="1"/>
        <v>29871.676091603054</v>
      </c>
      <c r="K15" s="147"/>
    </row>
    <row r="16" spans="1:16" ht="15">
      <c r="A16" s="140">
        <v>3</v>
      </c>
      <c r="B16" s="141" t="s">
        <v>275</v>
      </c>
      <c r="C16" s="141">
        <v>26</v>
      </c>
      <c r="D16" s="356">
        <v>43.35</v>
      </c>
      <c r="E16" s="143">
        <f t="shared" si="2"/>
        <v>128.77000000000001</v>
      </c>
      <c r="F16" s="143">
        <f t="shared" si="0"/>
        <v>-128.77000000000001</v>
      </c>
      <c r="G16" s="144">
        <f t="shared" si="3"/>
        <v>4.9176279614532721</v>
      </c>
      <c r="H16" s="145">
        <f t="shared" si="4"/>
        <v>1.2023650441810769</v>
      </c>
      <c r="I16" s="146">
        <f t="shared" si="5"/>
        <v>2821.5374656488557</v>
      </c>
      <c r="J16" s="146">
        <f t="shared" si="1"/>
        <v>30821.537465648857</v>
      </c>
      <c r="K16" s="147"/>
    </row>
    <row r="17" spans="1:11" ht="15">
      <c r="A17" s="140">
        <v>4</v>
      </c>
      <c r="B17" s="141" t="s">
        <v>275</v>
      </c>
      <c r="C17" s="141">
        <v>26</v>
      </c>
      <c r="D17" s="356">
        <v>43.35</v>
      </c>
      <c r="E17" s="143">
        <f t="shared" si="2"/>
        <v>172.12</v>
      </c>
      <c r="F17" s="143">
        <f t="shared" si="0"/>
        <v>-172.12</v>
      </c>
      <c r="G17" s="144">
        <f t="shared" si="3"/>
        <v>6.576339278336893</v>
      </c>
      <c r="H17" s="145">
        <f t="shared" si="4"/>
        <v>1.6071373099669719</v>
      </c>
      <c r="I17" s="146">
        <f t="shared" si="5"/>
        <v>3771.3988396946575</v>
      </c>
      <c r="J17" s="146">
        <f t="shared" si="1"/>
        <v>31771.398839694659</v>
      </c>
      <c r="K17" s="147"/>
    </row>
    <row r="18" spans="1:11" ht="15">
      <c r="A18" s="140">
        <v>5</v>
      </c>
      <c r="B18" s="141" t="s">
        <v>275</v>
      </c>
      <c r="C18" s="141">
        <v>26</v>
      </c>
      <c r="D18" s="356">
        <v>43.08</v>
      </c>
      <c r="E18" s="143">
        <f t="shared" si="2"/>
        <v>215.2</v>
      </c>
      <c r="F18" s="143">
        <f t="shared" si="0"/>
        <v>-215.2</v>
      </c>
      <c r="G18" s="144">
        <f t="shared" si="3"/>
        <v>8.2247195212745261</v>
      </c>
      <c r="H18" s="145">
        <f t="shared" si="4"/>
        <v>2.0093885028171758</v>
      </c>
      <c r="I18" s="146">
        <f t="shared" si="5"/>
        <v>4715.344122137406</v>
      </c>
      <c r="J18" s="146">
        <f t="shared" si="1"/>
        <v>32715.344122137405</v>
      </c>
      <c r="K18" s="147"/>
    </row>
    <row r="19" spans="1:11" ht="15">
      <c r="A19" s="140">
        <v>6</v>
      </c>
      <c r="B19" s="141" t="s">
        <v>275</v>
      </c>
      <c r="C19" s="141">
        <v>26</v>
      </c>
      <c r="D19" s="356">
        <v>38.130000000000003</v>
      </c>
      <c r="E19" s="143">
        <f t="shared" si="2"/>
        <v>253.32999999999998</v>
      </c>
      <c r="F19" s="143">
        <f t="shared" si="0"/>
        <v>-253.32999999999998</v>
      </c>
      <c r="G19" s="144">
        <f t="shared" si="3"/>
        <v>9.6836967418690474</v>
      </c>
      <c r="H19" s="145">
        <f t="shared" si="4"/>
        <v>2.3654200251797173</v>
      </c>
      <c r="I19" s="146">
        <f t="shared" si="5"/>
        <v>5550.8277251908412</v>
      </c>
      <c r="J19" s="146">
        <f t="shared" si="1"/>
        <v>33550.827725190844</v>
      </c>
      <c r="K19" s="147"/>
    </row>
    <row r="20" spans="1:11" ht="15">
      <c r="A20" s="140">
        <v>7</v>
      </c>
      <c r="B20" s="141" t="s">
        <v>275</v>
      </c>
      <c r="C20" s="141">
        <v>26</v>
      </c>
      <c r="D20" s="356">
        <v>43.32</v>
      </c>
      <c r="E20" s="143">
        <f t="shared" si="2"/>
        <v>296.64999999999998</v>
      </c>
      <c r="F20" s="143">
        <f t="shared" si="0"/>
        <v>-296.64999999999998</v>
      </c>
      <c r="G20" s="144">
        <f t="shared" si="3"/>
        <v>11.341260161647559</v>
      </c>
      <c r="H20" s="145">
        <f t="shared" si="4"/>
        <v>2.7699121717505353</v>
      </c>
      <c r="I20" s="146">
        <f t="shared" si="5"/>
        <v>6500.0317557251929</v>
      </c>
      <c r="J20" s="146">
        <f t="shared" si="1"/>
        <v>34500.031755725191</v>
      </c>
      <c r="K20" s="147"/>
    </row>
    <row r="21" spans="1:11" ht="15">
      <c r="A21" s="140">
        <v>8</v>
      </c>
      <c r="B21" s="141" t="s">
        <v>275</v>
      </c>
      <c r="C21" s="141">
        <v>26</v>
      </c>
      <c r="D21" s="356">
        <v>43.34</v>
      </c>
      <c r="E21" s="143">
        <f t="shared" si="2"/>
        <v>339.99</v>
      </c>
      <c r="F21" s="143">
        <f t="shared" si="0"/>
        <v>-339.99</v>
      </c>
      <c r="G21" s="144">
        <f t="shared" si="3"/>
        <v>12.99958884616281</v>
      </c>
      <c r="H21" s="145">
        <f t="shared" si="4"/>
        <v>3.1745910644647379</v>
      </c>
      <c r="I21" s="146">
        <f t="shared" si="5"/>
        <v>7449.6740152671773</v>
      </c>
      <c r="J21" s="146">
        <f t="shared" si="1"/>
        <v>35449.674015267177</v>
      </c>
      <c r="K21" s="147"/>
    </row>
    <row r="22" spans="1:11" ht="15">
      <c r="A22" s="140">
        <v>9</v>
      </c>
      <c r="B22" s="141" t="s">
        <v>275</v>
      </c>
      <c r="C22" s="141">
        <v>26</v>
      </c>
      <c r="D22" s="356">
        <v>43.33</v>
      </c>
      <c r="E22" s="143">
        <f t="shared" si="2"/>
        <v>383.32</v>
      </c>
      <c r="F22" s="143">
        <f t="shared" si="0"/>
        <v>-383.32</v>
      </c>
      <c r="G22" s="144">
        <f t="shared" si="3"/>
        <v>14.657534898309692</v>
      </c>
      <c r="H22" s="145">
        <f t="shared" si="4"/>
        <v>3.5791765841072483</v>
      </c>
      <c r="I22" s="146">
        <f t="shared" si="5"/>
        <v>8399.0971603053458</v>
      </c>
      <c r="J22" s="146">
        <f t="shared" si="1"/>
        <v>36399.097160305348</v>
      </c>
      <c r="K22" s="147"/>
    </row>
    <row r="23" spans="1:11" ht="15">
      <c r="A23" s="140">
        <v>10</v>
      </c>
      <c r="B23" s="141" t="s">
        <v>275</v>
      </c>
      <c r="C23" s="141">
        <v>26</v>
      </c>
      <c r="D23" s="356">
        <v>34.26</v>
      </c>
      <c r="E23" s="143">
        <f t="shared" si="2"/>
        <v>417.58</v>
      </c>
      <c r="F23" s="143">
        <f t="shared" si="0"/>
        <v>-417.58</v>
      </c>
      <c r="G23" s="144">
        <f t="shared" si="3"/>
        <v>15.968433392345052</v>
      </c>
      <c r="H23" s="145">
        <f t="shared" si="4"/>
        <v>3.8990727277248896</v>
      </c>
      <c r="I23" s="146">
        <f t="shared" si="5"/>
        <v>9149.7834503816812</v>
      </c>
      <c r="J23" s="146">
        <f t="shared" si="1"/>
        <v>37149.783450381685</v>
      </c>
      <c r="K23" s="147"/>
    </row>
    <row r="24" spans="1:11" ht="15">
      <c r="A24" s="140">
        <v>11</v>
      </c>
      <c r="B24" s="141" t="s">
        <v>275</v>
      </c>
      <c r="C24" s="141">
        <v>26</v>
      </c>
      <c r="D24" s="356">
        <v>42.78</v>
      </c>
      <c r="E24" s="143">
        <f t="shared" si="2"/>
        <v>460.36</v>
      </c>
      <c r="F24" s="143">
        <f t="shared" si="0"/>
        <v>-460.36</v>
      </c>
      <c r="G24" s="144">
        <f t="shared" si="3"/>
        <v>17.605334664231588</v>
      </c>
      <c r="H24" s="145">
        <f t="shared" si="4"/>
        <v>4.2985227284243264</v>
      </c>
      <c r="I24" s="146">
        <f t="shared" si="5"/>
        <v>10087.155297709925</v>
      </c>
      <c r="J24" s="146">
        <f t="shared" si="1"/>
        <v>38087.155297709927</v>
      </c>
      <c r="K24" s="147"/>
    </row>
    <row r="25" spans="1:11" ht="15">
      <c r="A25" s="140">
        <v>12</v>
      </c>
      <c r="B25" s="141" t="s">
        <v>275</v>
      </c>
      <c r="C25" s="141">
        <v>26</v>
      </c>
      <c r="D25" s="356">
        <v>42.83</v>
      </c>
      <c r="E25" s="143">
        <f t="shared" si="2"/>
        <v>503.19</v>
      </c>
      <c r="F25" s="143">
        <f t="shared" si="0"/>
        <v>-503.19</v>
      </c>
      <c r="G25" s="144">
        <f t="shared" si="3"/>
        <v>19.244149097959973</v>
      </c>
      <c r="H25" s="145">
        <f t="shared" si="4"/>
        <v>4.6984395944822239</v>
      </c>
      <c r="I25" s="146">
        <f t="shared" si="5"/>
        <v>11025.622717557253</v>
      </c>
      <c r="J25" s="146">
        <f t="shared" si="1"/>
        <v>39025.622717557257</v>
      </c>
      <c r="K25" s="147"/>
    </row>
    <row r="26" spans="1:11" ht="15">
      <c r="A26" s="140">
        <v>13</v>
      </c>
      <c r="B26" s="141" t="s">
        <v>275</v>
      </c>
      <c r="C26" s="141">
        <v>26</v>
      </c>
      <c r="D26" s="356">
        <v>42.89</v>
      </c>
      <c r="E26" s="143">
        <f t="shared" si="2"/>
        <v>546.08000000000004</v>
      </c>
      <c r="F26" s="143">
        <f t="shared" si="0"/>
        <v>-546.08000000000004</v>
      </c>
      <c r="G26" s="144">
        <f t="shared" si="3"/>
        <v>20.885259325898577</v>
      </c>
      <c r="H26" s="145">
        <f t="shared" si="4"/>
        <v>5.0989166989702754</v>
      </c>
      <c r="I26" s="146">
        <f t="shared" si="5"/>
        <v>11965.404824427482</v>
      </c>
      <c r="J26" s="146">
        <f t="shared" si="1"/>
        <v>39965.404824427482</v>
      </c>
      <c r="K26" s="147"/>
    </row>
    <row r="27" spans="1:11" ht="15">
      <c r="A27" s="140">
        <v>14</v>
      </c>
      <c r="B27" s="141" t="s">
        <v>275</v>
      </c>
      <c r="C27" s="141">
        <v>26</v>
      </c>
      <c r="D27" s="356">
        <v>43.14</v>
      </c>
      <c r="E27" s="143">
        <f t="shared" si="2"/>
        <v>589.22</v>
      </c>
      <c r="F27" s="143">
        <f t="shared" si="0"/>
        <v>-589.22</v>
      </c>
      <c r="G27" s="144">
        <f t="shared" si="3"/>
        <v>22.535935363046431</v>
      </c>
      <c r="H27" s="145">
        <f t="shared" si="4"/>
        <v>5.5017281302506333</v>
      </c>
      <c r="I27" s="146">
        <f t="shared" si="5"/>
        <v>12910.664793893131</v>
      </c>
      <c r="J27" s="146">
        <f t="shared" si="1"/>
        <v>40910.664793893127</v>
      </c>
      <c r="K27" s="147"/>
    </row>
    <row r="28" spans="1:11" ht="15">
      <c r="A28" s="140">
        <v>15</v>
      </c>
      <c r="B28" s="141" t="s">
        <v>275</v>
      </c>
      <c r="C28" s="141">
        <v>26</v>
      </c>
      <c r="D28" s="356">
        <v>43.06</v>
      </c>
      <c r="E28" s="143">
        <f t="shared" si="2"/>
        <v>632.28</v>
      </c>
      <c r="F28" s="143">
        <f t="shared" si="0"/>
        <v>-632.28</v>
      </c>
      <c r="G28" s="144">
        <f t="shared" si="3"/>
        <v>24.183550341247322</v>
      </c>
      <c r="H28" s="145">
        <f t="shared" si="4"/>
        <v>5.9037925769574535</v>
      </c>
      <c r="I28" s="146">
        <f t="shared" si="5"/>
        <v>13854.171847328245</v>
      </c>
      <c r="J28" s="146">
        <f t="shared" si="1"/>
        <v>41854.171847328245</v>
      </c>
      <c r="K28" s="147"/>
    </row>
    <row r="29" spans="1:11" ht="15">
      <c r="A29" s="140">
        <v>16</v>
      </c>
      <c r="B29" s="141" t="s">
        <v>275</v>
      </c>
      <c r="C29" s="141">
        <v>26</v>
      </c>
      <c r="D29" s="356">
        <v>43.14</v>
      </c>
      <c r="E29" s="143">
        <f t="shared" si="2"/>
        <v>675.42</v>
      </c>
      <c r="F29" s="143">
        <f t="shared" si="0"/>
        <v>-675.42</v>
      </c>
      <c r="G29" s="144">
        <f t="shared" si="3"/>
        <v>25.834226378395176</v>
      </c>
      <c r="H29" s="145">
        <f t="shared" si="4"/>
        <v>6.3066040082378114</v>
      </c>
      <c r="I29" s="146">
        <f t="shared" si="5"/>
        <v>14799.431816793895</v>
      </c>
      <c r="J29" s="146">
        <f t="shared" si="1"/>
        <v>42799.431816793891</v>
      </c>
      <c r="K29" s="147"/>
    </row>
    <row r="30" spans="1:11" ht="15">
      <c r="A30" s="140">
        <v>17</v>
      </c>
      <c r="B30" s="141" t="s">
        <v>275</v>
      </c>
      <c r="C30" s="141">
        <v>26</v>
      </c>
      <c r="D30" s="356">
        <v>43.21</v>
      </c>
      <c r="E30" s="143">
        <f t="shared" si="2"/>
        <v>718.63</v>
      </c>
      <c r="F30" s="143">
        <f t="shared" si="0"/>
        <v>-718.63</v>
      </c>
      <c r="G30" s="144">
        <f t="shared" si="3"/>
        <v>27.487580842121616</v>
      </c>
      <c r="H30" s="145">
        <f t="shared" si="4"/>
        <v>6.7100690510200147</v>
      </c>
      <c r="I30" s="146">
        <f t="shared" si="5"/>
        <v>15746.225587786261</v>
      </c>
      <c r="J30" s="146">
        <f t="shared" si="1"/>
        <v>43746.225587786263</v>
      </c>
      <c r="K30" s="147"/>
    </row>
    <row r="31" spans="1:11" ht="15">
      <c r="A31" s="140">
        <v>18</v>
      </c>
      <c r="B31" s="141" t="s">
        <v>275</v>
      </c>
      <c r="C31" s="141">
        <v>26</v>
      </c>
      <c r="D31" s="356">
        <v>41.14</v>
      </c>
      <c r="E31" s="143">
        <f t="shared" si="2"/>
        <v>759.77</v>
      </c>
      <c r="F31" s="143">
        <f t="shared" si="0"/>
        <v>-759.77</v>
      </c>
      <c r="G31" s="144">
        <f t="shared" si="3"/>
        <v>29.061730405595483</v>
      </c>
      <c r="H31" s="145">
        <f t="shared" si="4"/>
        <v>7.0942058679619233</v>
      </c>
      <c r="I31" s="146">
        <f t="shared" si="5"/>
        <v>16647.662656488552</v>
      </c>
      <c r="J31" s="146">
        <f t="shared" si="1"/>
        <v>44647.662656488552</v>
      </c>
      <c r="K31" s="147"/>
    </row>
    <row r="32" spans="1:11" ht="15">
      <c r="A32" s="140">
        <v>19</v>
      </c>
      <c r="B32" s="141" t="s">
        <v>275</v>
      </c>
      <c r="C32" s="141">
        <v>26</v>
      </c>
      <c r="D32" s="356">
        <v>37.83</v>
      </c>
      <c r="E32" s="143">
        <f t="shared" si="2"/>
        <v>797.6</v>
      </c>
      <c r="F32" s="143">
        <f t="shared" si="0"/>
        <v>-797.6</v>
      </c>
      <c r="G32" s="144">
        <f t="shared" si="3"/>
        <v>30.509228655138905</v>
      </c>
      <c r="H32" s="145">
        <f t="shared" si="4"/>
        <v>7.4474361981736976</v>
      </c>
      <c r="I32" s="146">
        <f t="shared" si="5"/>
        <v>17476.572824427483</v>
      </c>
      <c r="J32" s="146">
        <f t="shared" si="1"/>
        <v>45476.57282442748</v>
      </c>
      <c r="K32" s="147"/>
    </row>
    <row r="33" spans="1:11" ht="15">
      <c r="A33" s="140">
        <v>20</v>
      </c>
      <c r="B33" s="141" t="s">
        <v>275</v>
      </c>
      <c r="C33" s="141">
        <v>26</v>
      </c>
      <c r="D33" s="356">
        <v>41.22</v>
      </c>
      <c r="E33" s="143">
        <f t="shared" si="2"/>
        <v>838.82</v>
      </c>
      <c r="F33" s="143">
        <f t="shared" si="0"/>
        <v>-838.82</v>
      </c>
      <c r="G33" s="144">
        <f t="shared" si="3"/>
        <v>32.086439277559734</v>
      </c>
      <c r="H33" s="145">
        <f t="shared" si="4"/>
        <v>7.8323199996891439</v>
      </c>
      <c r="I33" s="146">
        <f t="shared" si="5"/>
        <v>18379.762809160307</v>
      </c>
      <c r="J33" s="146">
        <f t="shared" si="1"/>
        <v>46379.762809160311</v>
      </c>
      <c r="K33" s="147"/>
    </row>
    <row r="34" spans="1:11" ht="15">
      <c r="A34" s="140">
        <v>21</v>
      </c>
      <c r="B34" s="141" t="s">
        <v>275</v>
      </c>
      <c r="C34" s="141">
        <v>26</v>
      </c>
      <c r="D34" s="356">
        <v>43.17</v>
      </c>
      <c r="E34" s="143">
        <f t="shared" si="2"/>
        <v>881.99</v>
      </c>
      <c r="F34" s="143">
        <f t="shared" si="0"/>
        <v>-881.99</v>
      </c>
      <c r="G34" s="144">
        <f t="shared" si="3"/>
        <v>33.738263211812693</v>
      </c>
      <c r="H34" s="145">
        <f t="shared" si="4"/>
        <v>8.2354115501845779</v>
      </c>
      <c r="I34" s="146">
        <f t="shared" si="5"/>
        <v>19325.680122137408</v>
      </c>
      <c r="J34" s="146">
        <f t="shared" si="1"/>
        <v>47325.680122137404</v>
      </c>
      <c r="K34" s="147"/>
    </row>
    <row r="35" spans="1:11" ht="15">
      <c r="A35" s="140">
        <v>22</v>
      </c>
      <c r="B35" s="141" t="s">
        <v>275</v>
      </c>
      <c r="C35" s="141">
        <v>26</v>
      </c>
      <c r="D35" s="356">
        <v>43.19</v>
      </c>
      <c r="E35" s="143">
        <f t="shared" si="2"/>
        <v>925.18000000000006</v>
      </c>
      <c r="F35" s="143">
        <f t="shared" si="0"/>
        <v>-925.18000000000006</v>
      </c>
      <c r="G35" s="144">
        <f t="shared" si="3"/>
        <v>35.390852410802395</v>
      </c>
      <c r="H35" s="145">
        <f t="shared" si="4"/>
        <v>8.6386898468233966</v>
      </c>
      <c r="I35" s="146">
        <f t="shared" si="5"/>
        <v>20272.035664122141</v>
      </c>
      <c r="J35" s="146">
        <f t="shared" si="1"/>
        <v>48272.035664122144</v>
      </c>
      <c r="K35" s="147"/>
    </row>
    <row r="36" spans="1:11" ht="15">
      <c r="A36" s="140">
        <v>23</v>
      </c>
      <c r="B36" s="141" t="s">
        <v>275</v>
      </c>
      <c r="C36" s="141">
        <v>26</v>
      </c>
      <c r="D36" s="356">
        <v>43.11</v>
      </c>
      <c r="E36" s="143">
        <f t="shared" si="2"/>
        <v>968.29000000000008</v>
      </c>
      <c r="F36" s="143">
        <f t="shared" si="0"/>
        <v>-968.29000000000008</v>
      </c>
      <c r="G36" s="144">
        <f t="shared" si="3"/>
        <v>37.040380550845136</v>
      </c>
      <c r="H36" s="145">
        <f t="shared" si="4"/>
        <v>9.0412211588886784</v>
      </c>
      <c r="I36" s="146">
        <f t="shared" si="5"/>
        <v>21216.638290076338</v>
      </c>
      <c r="J36" s="146">
        <f t="shared" si="1"/>
        <v>49216.638290076342</v>
      </c>
      <c r="K36" s="147"/>
    </row>
    <row r="37" spans="1:11" ht="15">
      <c r="A37" s="140">
        <v>24</v>
      </c>
      <c r="B37" s="141" t="s">
        <v>275</v>
      </c>
      <c r="C37" s="141">
        <v>26</v>
      </c>
      <c r="D37" s="356">
        <v>36.11</v>
      </c>
      <c r="E37" s="143">
        <f t="shared" si="2"/>
        <v>1004.4000000000001</v>
      </c>
      <c r="F37" s="143">
        <f t="shared" si="0"/>
        <v>-1004.4000000000001</v>
      </c>
      <c r="G37" s="144">
        <f t="shared" si="3"/>
        <v>38.422066033028933</v>
      </c>
      <c r="H37" s="145">
        <f t="shared" si="4"/>
        <v>9.378391320769385</v>
      </c>
      <c r="I37" s="146">
        <f t="shared" si="5"/>
        <v>22007.860763358782</v>
      </c>
      <c r="J37" s="146">
        <f t="shared" si="1"/>
        <v>50007.860763358782</v>
      </c>
      <c r="K37" s="147"/>
    </row>
    <row r="38" spans="1:11" ht="15">
      <c r="A38" s="140">
        <v>25</v>
      </c>
      <c r="B38" s="141" t="s">
        <v>275</v>
      </c>
      <c r="C38" s="141">
        <v>26</v>
      </c>
      <c r="D38" s="356">
        <v>43.2</v>
      </c>
      <c r="E38" s="143">
        <f t="shared" si="2"/>
        <v>1047.6000000000001</v>
      </c>
      <c r="F38" s="143">
        <f t="shared" si="0"/>
        <v>-1047.6000000000001</v>
      </c>
      <c r="G38" s="144">
        <f t="shared" si="3"/>
        <v>40.075037864387006</v>
      </c>
      <c r="H38" s="145">
        <f t="shared" si="4"/>
        <v>9.7817629904798959</v>
      </c>
      <c r="I38" s="146">
        <f t="shared" si="5"/>
        <v>22954.43541984733</v>
      </c>
      <c r="J38" s="146">
        <f t="shared" si="1"/>
        <v>50954.43541984733</v>
      </c>
      <c r="K38" s="147" t="s">
        <v>295</v>
      </c>
    </row>
    <row r="39" spans="1:11" ht="15">
      <c r="A39" s="140">
        <v>26</v>
      </c>
      <c r="B39" s="141" t="s">
        <v>275</v>
      </c>
      <c r="C39" s="141">
        <v>26</v>
      </c>
      <c r="D39" s="356">
        <v>43.15</v>
      </c>
      <c r="E39" s="143">
        <f t="shared" si="2"/>
        <v>1090.7500000000002</v>
      </c>
      <c r="F39" s="143">
        <f t="shared" si="0"/>
        <v>-1090.7500000000002</v>
      </c>
      <c r="G39" s="144">
        <f t="shared" si="3"/>
        <v>41.726096533903231</v>
      </c>
      <c r="H39" s="145">
        <f t="shared" si="4"/>
        <v>10.184667794831945</v>
      </c>
      <c r="I39" s="146">
        <f t="shared" si="5"/>
        <v>23899.914503816795</v>
      </c>
      <c r="J39" s="146">
        <f t="shared" si="1"/>
        <v>51899.914503816792</v>
      </c>
      <c r="K39" s="147"/>
    </row>
    <row r="40" spans="1:11" ht="15">
      <c r="A40" s="140">
        <v>27</v>
      </c>
      <c r="B40" s="141" t="s">
        <v>275</v>
      </c>
      <c r="C40" s="141">
        <v>26</v>
      </c>
      <c r="D40" s="356">
        <v>43.18</v>
      </c>
      <c r="E40" s="143">
        <f t="shared" si="2"/>
        <v>1133.9300000000003</v>
      </c>
      <c r="F40" s="143">
        <f t="shared" si="0"/>
        <v>-1133.9300000000003</v>
      </c>
      <c r="G40" s="144">
        <f t="shared" si="3"/>
        <v>43.378303100524562</v>
      </c>
      <c r="H40" s="145">
        <f t="shared" si="4"/>
        <v>10.587852718399072</v>
      </c>
      <c r="I40" s="146">
        <f t="shared" si="5"/>
        <v>24846.050931297712</v>
      </c>
      <c r="J40" s="146">
        <f t="shared" si="1"/>
        <v>52846.050931297708</v>
      </c>
      <c r="K40" s="147"/>
    </row>
    <row r="41" spans="1:11" ht="15">
      <c r="A41" s="140">
        <v>28</v>
      </c>
      <c r="B41" s="141" t="s">
        <v>275</v>
      </c>
      <c r="C41" s="141">
        <v>26</v>
      </c>
      <c r="D41" s="356">
        <v>43.13</v>
      </c>
      <c r="E41" s="143">
        <f t="shared" si="2"/>
        <v>1177.0600000000004</v>
      </c>
      <c r="F41" s="143">
        <f t="shared" si="0"/>
        <v>-1177.0600000000004</v>
      </c>
      <c r="G41" s="144">
        <f t="shared" si="3"/>
        <v>45.028596505304044</v>
      </c>
      <c r="H41" s="145">
        <f t="shared" si="4"/>
        <v>10.990570776607736</v>
      </c>
      <c r="I41" s="146">
        <f t="shared" si="5"/>
        <v>25791.091786259545</v>
      </c>
      <c r="J41" s="146">
        <f t="shared" si="1"/>
        <v>53791.091786259545</v>
      </c>
      <c r="K41" s="147" t="s">
        <v>295</v>
      </c>
    </row>
    <row r="42" spans="1:11" ht="15">
      <c r="A42" s="140">
        <v>29</v>
      </c>
      <c r="B42" s="141" t="s">
        <v>275</v>
      </c>
      <c r="C42" s="141">
        <v>26</v>
      </c>
      <c r="D42" s="356">
        <v>41.15</v>
      </c>
      <c r="E42" s="143">
        <f t="shared" si="2"/>
        <v>1218.2100000000005</v>
      </c>
      <c r="F42" s="143">
        <f t="shared" si="0"/>
        <v>-1218.2100000000005</v>
      </c>
      <c r="G42" s="144">
        <f t="shared" si="3"/>
        <v>46.603128701146282</v>
      </c>
      <c r="H42" s="145">
        <f t="shared" si="4"/>
        <v>11.374800966621336</v>
      </c>
      <c r="I42" s="146">
        <f t="shared" si="5"/>
        <v>26692.74796946565</v>
      </c>
      <c r="J42" s="146">
        <f t="shared" si="1"/>
        <v>54692.74796946565</v>
      </c>
      <c r="K42" s="147"/>
    </row>
    <row r="43" spans="1:11" ht="15">
      <c r="A43" s="140">
        <v>30</v>
      </c>
      <c r="B43" s="141" t="s">
        <v>275</v>
      </c>
      <c r="C43" s="141">
        <v>26</v>
      </c>
      <c r="D43" s="356">
        <v>34.35</v>
      </c>
      <c r="E43" s="143">
        <f t="shared" si="2"/>
        <v>1252.5600000000004</v>
      </c>
      <c r="F43" s="143">
        <f t="shared" si="0"/>
        <v>-1252.5600000000004</v>
      </c>
      <c r="G43" s="144">
        <f t="shared" si="3"/>
        <v>47.917470886496972</v>
      </c>
      <c r="H43" s="145">
        <f t="shared" si="4"/>
        <v>11.695537467884208</v>
      </c>
      <c r="I43" s="146">
        <f t="shared" si="5"/>
        <v>27445.406290076338</v>
      </c>
      <c r="J43" s="146">
        <f t="shared" si="1"/>
        <v>55445.406290076338</v>
      </c>
      <c r="K43" s="147"/>
    </row>
    <row r="44" spans="1:11" ht="15">
      <c r="A44" s="140">
        <v>31</v>
      </c>
      <c r="B44" s="141" t="s">
        <v>275</v>
      </c>
      <c r="C44" s="141">
        <v>26</v>
      </c>
      <c r="D44" s="356">
        <v>42.68</v>
      </c>
      <c r="E44" s="143">
        <f t="shared" si="2"/>
        <v>1295.2400000000005</v>
      </c>
      <c r="F44" s="143">
        <f t="shared" si="0"/>
        <v>-1295.2400000000005</v>
      </c>
      <c r="G44" s="144">
        <f t="shared" si="3"/>
        <v>49.550545834699811</v>
      </c>
      <c r="H44" s="145">
        <f t="shared" si="4"/>
        <v>12.094053737866721</v>
      </c>
      <c r="I44" s="146">
        <f t="shared" si="5"/>
        <v>28380.586992366414</v>
      </c>
      <c r="J44" s="146">
        <f t="shared" si="1"/>
        <v>56380.586992366414</v>
      </c>
      <c r="K44" s="147" t="s">
        <v>295</v>
      </c>
    </row>
    <row r="45" spans="1:11" ht="15">
      <c r="A45" s="140">
        <v>32</v>
      </c>
      <c r="B45" s="141" t="s">
        <v>275</v>
      </c>
      <c r="C45" s="141">
        <v>26</v>
      </c>
      <c r="D45" s="356">
        <v>36.619999999999997</v>
      </c>
      <c r="E45" s="143">
        <f t="shared" si="2"/>
        <v>1331.8600000000004</v>
      </c>
      <c r="F45" s="143">
        <f t="shared" si="0"/>
        <v>-1331.8600000000004</v>
      </c>
      <c r="G45" s="144">
        <f t="shared" si="3"/>
        <v>50.951745567670471</v>
      </c>
      <c r="H45" s="145">
        <f t="shared" si="4"/>
        <v>12.435985926403733</v>
      </c>
      <c r="I45" s="146">
        <f t="shared" si="5"/>
        <v>29182.984305343514</v>
      </c>
      <c r="J45" s="146">
        <f t="shared" si="1"/>
        <v>57182.984305343518</v>
      </c>
      <c r="K45" s="147"/>
    </row>
    <row r="46" spans="1:11" ht="15">
      <c r="A46" s="140">
        <v>33</v>
      </c>
      <c r="B46" s="141" t="s">
        <v>275</v>
      </c>
      <c r="C46" s="141">
        <v>26</v>
      </c>
      <c r="D46" s="356">
        <v>42.25</v>
      </c>
      <c r="E46" s="143">
        <f t="shared" si="2"/>
        <v>1374.1100000000004</v>
      </c>
      <c r="F46" s="143">
        <f t="shared" si="0"/>
        <v>-1374.1100000000004</v>
      </c>
      <c r="G46" s="144">
        <f t="shared" si="3"/>
        <v>52.568367324033403</v>
      </c>
      <c r="H46" s="145">
        <f t="shared" si="4"/>
        <v>12.83048715430348</v>
      </c>
      <c r="I46" s="146">
        <f t="shared" si="5"/>
        <v>30108.743083969468</v>
      </c>
      <c r="J46" s="146">
        <f t="shared" si="1"/>
        <v>58108.743083969472</v>
      </c>
      <c r="K46" s="147"/>
    </row>
    <row r="47" spans="1:11" ht="15">
      <c r="A47" s="140">
        <v>34</v>
      </c>
      <c r="B47" s="141" t="s">
        <v>275</v>
      </c>
      <c r="C47" s="141">
        <v>26</v>
      </c>
      <c r="D47" s="356">
        <v>42.84</v>
      </c>
      <c r="E47" s="143">
        <f t="shared" si="2"/>
        <v>1416.9500000000003</v>
      </c>
      <c r="F47" s="143">
        <f t="shared" si="0"/>
        <v>-1416.9500000000003</v>
      </c>
      <c r="G47" s="144">
        <f t="shared" si="3"/>
        <v>54.207564390130159</v>
      </c>
      <c r="H47" s="145">
        <f t="shared" si="4"/>
        <v>13.230497393433071</v>
      </c>
      <c r="I47" s="146">
        <f t="shared" si="5"/>
        <v>31047.429618320613</v>
      </c>
      <c r="J47" s="146">
        <f t="shared" si="1"/>
        <v>59047.429618320617</v>
      </c>
      <c r="K47" s="147" t="s">
        <v>295</v>
      </c>
    </row>
    <row r="48" spans="1:11" ht="15">
      <c r="A48" s="140">
        <v>35</v>
      </c>
      <c r="B48" s="141" t="s">
        <v>275</v>
      </c>
      <c r="C48" s="141">
        <v>26</v>
      </c>
      <c r="D48" s="356">
        <v>43.03</v>
      </c>
      <c r="E48" s="143">
        <f t="shared" si="2"/>
        <v>1459.9800000000002</v>
      </c>
      <c r="F48" s="143">
        <f t="shared" si="0"/>
        <v>-1459.9800000000002</v>
      </c>
      <c r="G48" s="144">
        <f t="shared" si="3"/>
        <v>55.854031471225944</v>
      </c>
      <c r="H48" s="145">
        <f t="shared" si="4"/>
        <v>13.632281720924814</v>
      </c>
      <c r="I48" s="146">
        <f t="shared" si="5"/>
        <v>31990.279328244276</v>
      </c>
      <c r="J48" s="146">
        <f t="shared" si="1"/>
        <v>59990.279328244273</v>
      </c>
      <c r="K48" s="147"/>
    </row>
    <row r="49" spans="1:11" ht="15">
      <c r="A49" s="140">
        <v>36</v>
      </c>
      <c r="B49" s="141" t="s">
        <v>275</v>
      </c>
      <c r="C49" s="141">
        <v>26</v>
      </c>
      <c r="D49" s="356">
        <v>43.09</v>
      </c>
      <c r="E49" s="143">
        <f t="shared" si="2"/>
        <v>1503.0700000000002</v>
      </c>
      <c r="F49" s="143">
        <f t="shared" si="0"/>
        <v>-1503.0700000000002</v>
      </c>
      <c r="G49" s="144">
        <f t="shared" si="3"/>
        <v>57.50279434653195</v>
      </c>
      <c r="H49" s="145">
        <f t="shared" si="4"/>
        <v>14.034626286846711</v>
      </c>
      <c r="I49" s="146">
        <f t="shared" si="5"/>
        <v>32934.443725190838</v>
      </c>
      <c r="J49" s="146">
        <f t="shared" si="1"/>
        <v>60934.443725190838</v>
      </c>
      <c r="K49" s="147"/>
    </row>
    <row r="50" spans="1:11" ht="15">
      <c r="A50" s="140">
        <v>37</v>
      </c>
      <c r="B50" s="141" t="s">
        <v>275</v>
      </c>
      <c r="C50" s="141">
        <v>26</v>
      </c>
      <c r="D50" s="356">
        <v>43.17</v>
      </c>
      <c r="E50" s="143">
        <f t="shared" si="2"/>
        <v>1546.2400000000002</v>
      </c>
      <c r="F50" s="143">
        <f t="shared" si="0"/>
        <v>-1546.2400000000002</v>
      </c>
      <c r="G50" s="144">
        <f t="shared" si="3"/>
        <v>59.154618280784909</v>
      </c>
      <c r="H50" s="145">
        <f t="shared" si="4"/>
        <v>14.437717837342145</v>
      </c>
      <c r="I50" s="146">
        <f t="shared" si="5"/>
        <v>33880.361038167939</v>
      </c>
      <c r="J50" s="146">
        <f t="shared" si="1"/>
        <v>61880.361038167939</v>
      </c>
      <c r="K50" s="147" t="s">
        <v>295</v>
      </c>
    </row>
    <row r="51" spans="1:11" ht="15">
      <c r="A51" s="140">
        <v>38</v>
      </c>
      <c r="B51" s="141" t="s">
        <v>275</v>
      </c>
      <c r="C51" s="141">
        <v>26</v>
      </c>
      <c r="D51" s="356">
        <v>38.15</v>
      </c>
      <c r="E51" s="143">
        <f t="shared" si="2"/>
        <v>1584.3900000000003</v>
      </c>
      <c r="F51" s="143">
        <f t="shared" si="0"/>
        <v>-1584.3900000000003</v>
      </c>
      <c r="G51" s="144">
        <f t="shared" si="3"/>
        <v>60.614360766116171</v>
      </c>
      <c r="H51" s="145">
        <f t="shared" si="4"/>
        <v>14.79393610584807</v>
      </c>
      <c r="I51" s="146">
        <f t="shared" si="5"/>
        <v>34716.282870229006</v>
      </c>
      <c r="J51" s="146">
        <f t="shared" si="1"/>
        <v>62716.282870229006</v>
      </c>
      <c r="K51" s="147"/>
    </row>
    <row r="52" spans="1:11" ht="15">
      <c r="A52" s="140">
        <v>39</v>
      </c>
      <c r="B52" s="141" t="s">
        <v>275</v>
      </c>
      <c r="C52" s="141">
        <v>26</v>
      </c>
      <c r="D52" s="356">
        <v>43.15</v>
      </c>
      <c r="E52" s="143">
        <f t="shared" si="2"/>
        <v>1627.5400000000004</v>
      </c>
      <c r="F52" s="143">
        <f t="shared" si="0"/>
        <v>-1627.5400000000004</v>
      </c>
      <c r="G52" s="144">
        <f t="shared" si="3"/>
        <v>62.265419435632396</v>
      </c>
      <c r="H52" s="145">
        <f t="shared" si="4"/>
        <v>15.19684091020012</v>
      </c>
      <c r="I52" s="146">
        <f t="shared" si="5"/>
        <v>35661.761954198475</v>
      </c>
      <c r="J52" s="146">
        <f t="shared" si="1"/>
        <v>63661.761954198475</v>
      </c>
      <c r="K52" s="147"/>
    </row>
    <row r="53" spans="1:11" ht="15">
      <c r="A53" s="140">
        <v>40</v>
      </c>
      <c r="B53" s="141" t="s">
        <v>275</v>
      </c>
      <c r="C53" s="141">
        <v>26</v>
      </c>
      <c r="D53" s="370">
        <v>43.05</v>
      </c>
      <c r="E53" s="143">
        <f t="shared" si="2"/>
        <v>1670.5900000000004</v>
      </c>
      <c r="F53" s="143">
        <f t="shared" si="0"/>
        <v>-1670.5900000000004</v>
      </c>
      <c r="G53" s="144">
        <f t="shared" si="3"/>
        <v>63.912651781464916</v>
      </c>
      <c r="H53" s="145">
        <f t="shared" si="4"/>
        <v>15.598811983835247</v>
      </c>
      <c r="I53" s="146">
        <f t="shared" si="5"/>
        <v>36605.04989312977</v>
      </c>
      <c r="J53" s="146">
        <f t="shared" si="1"/>
        <v>64605.04989312977</v>
      </c>
      <c r="K53" s="151" t="s">
        <v>295</v>
      </c>
    </row>
    <row r="54" spans="1:11" ht="15">
      <c r="A54" s="152">
        <v>41</v>
      </c>
      <c r="B54" s="141" t="s">
        <v>275</v>
      </c>
      <c r="C54" s="141">
        <v>26</v>
      </c>
      <c r="D54" s="371">
        <v>43.37</v>
      </c>
      <c r="E54" s="143">
        <f t="shared" si="2"/>
        <v>1713.9600000000003</v>
      </c>
      <c r="F54" s="143">
        <f t="shared" si="0"/>
        <v>-1713.9600000000003</v>
      </c>
      <c r="G54" s="144">
        <f t="shared" si="3"/>
        <v>65.572128363085284</v>
      </c>
      <c r="H54" s="145">
        <f t="shared" si="4"/>
        <v>16.003770995764526</v>
      </c>
      <c r="I54" s="146">
        <f t="shared" si="5"/>
        <v>37555.349496183204</v>
      </c>
      <c r="J54" s="146">
        <f t="shared" si="1"/>
        <v>65555.349496183204</v>
      </c>
      <c r="K54" s="151"/>
    </row>
    <row r="55" spans="1:11" ht="15">
      <c r="A55" s="152">
        <v>42</v>
      </c>
      <c r="B55" s="141" t="s">
        <v>275</v>
      </c>
      <c r="C55" s="141">
        <v>26</v>
      </c>
      <c r="D55" s="372">
        <v>43.12</v>
      </c>
      <c r="E55" s="143">
        <f t="shared" si="2"/>
        <v>1757.0800000000002</v>
      </c>
      <c r="F55" s="143">
        <f t="shared" si="0"/>
        <v>-1757.0800000000002</v>
      </c>
      <c r="G55" s="144">
        <f t="shared" si="3"/>
        <v>67.222039135496402</v>
      </c>
      <c r="H55" s="145">
        <f t="shared" si="4"/>
        <v>16.4063956809015</v>
      </c>
      <c r="I55" s="146">
        <f t="shared" si="5"/>
        <v>38500.171236641218</v>
      </c>
      <c r="J55" s="146">
        <f t="shared" si="1"/>
        <v>66500.17123664121</v>
      </c>
      <c r="K55" s="157"/>
    </row>
    <row r="56" spans="1:11" ht="15">
      <c r="A56" s="140">
        <v>43</v>
      </c>
      <c r="B56" s="141" t="s">
        <v>275</v>
      </c>
      <c r="C56" s="141">
        <v>26</v>
      </c>
      <c r="D56" s="373">
        <v>43.11</v>
      </c>
      <c r="E56" s="143">
        <f t="shared" si="2"/>
        <v>1800.19</v>
      </c>
      <c r="F56" s="143">
        <f t="shared" si="0"/>
        <v>-1800.19</v>
      </c>
      <c r="G56" s="144">
        <f t="shared" si="3"/>
        <v>68.871567275539149</v>
      </c>
      <c r="H56" s="145">
        <f t="shared" si="4"/>
        <v>16.808926992966782</v>
      </c>
      <c r="I56" s="146">
        <f t="shared" si="5"/>
        <v>39444.773862595415</v>
      </c>
      <c r="J56" s="146">
        <f t="shared" si="1"/>
        <v>67444.773862595408</v>
      </c>
      <c r="K56" s="151" t="s">
        <v>295</v>
      </c>
    </row>
    <row r="57" spans="1:11" ht="15">
      <c r="A57" s="152">
        <v>44</v>
      </c>
      <c r="B57" s="141" t="s">
        <v>275</v>
      </c>
      <c r="C57" s="141">
        <v>26</v>
      </c>
      <c r="D57" s="373">
        <v>42.84</v>
      </c>
      <c r="E57" s="143">
        <f t="shared" si="2"/>
        <v>1843.03</v>
      </c>
      <c r="F57" s="143">
        <f t="shared" si="0"/>
        <v>-1843.03</v>
      </c>
      <c r="G57" s="144">
        <f t="shared" si="3"/>
        <v>70.510764341635905</v>
      </c>
      <c r="H57" s="145">
        <f t="shared" si="4"/>
        <v>17.208937232096371</v>
      </c>
      <c r="I57" s="146">
        <f t="shared" si="5"/>
        <v>40383.460396946561</v>
      </c>
      <c r="J57" s="146">
        <f t="shared" si="1"/>
        <v>68383.460396946553</v>
      </c>
      <c r="K57" s="151"/>
    </row>
    <row r="58" spans="1:11" ht="15">
      <c r="A58" s="152">
        <v>45</v>
      </c>
      <c r="B58" s="141" t="s">
        <v>275</v>
      </c>
      <c r="C58" s="141">
        <v>26</v>
      </c>
      <c r="D58" s="373">
        <v>41.08</v>
      </c>
      <c r="E58" s="143">
        <f t="shared" si="2"/>
        <v>1884.11</v>
      </c>
      <c r="F58" s="143">
        <f t="shared" si="0"/>
        <v>-1884.11</v>
      </c>
      <c r="G58" s="144">
        <f t="shared" si="3"/>
        <v>72.08261811089956</v>
      </c>
      <c r="H58" s="145">
        <f t="shared" si="4"/>
        <v>17.592513810608125</v>
      </c>
      <c r="I58" s="146">
        <f t="shared" si="5"/>
        <v>41283.582778625947</v>
      </c>
      <c r="J58" s="146">
        <f t="shared" si="1"/>
        <v>69283.582778625947</v>
      </c>
      <c r="K58" s="147"/>
    </row>
    <row r="59" spans="1:11" ht="15">
      <c r="A59" s="140">
        <v>46</v>
      </c>
      <c r="B59" s="141" t="s">
        <v>275</v>
      </c>
      <c r="C59" s="141">
        <v>26</v>
      </c>
      <c r="D59" s="373">
        <v>43.1</v>
      </c>
      <c r="E59" s="143">
        <f t="shared" si="2"/>
        <v>1927.2099999999998</v>
      </c>
      <c r="F59" s="143">
        <f t="shared" si="0"/>
        <v>-1927.2099999999998</v>
      </c>
      <c r="G59" s="144">
        <f t="shared" si="3"/>
        <v>73.731763618573936</v>
      </c>
      <c r="H59" s="145">
        <f t="shared" si="4"/>
        <v>17.994951749601714</v>
      </c>
      <c r="I59" s="146">
        <f t="shared" si="5"/>
        <v>42227.966290076329</v>
      </c>
      <c r="J59" s="146">
        <f t="shared" si="1"/>
        <v>70227.966290076321</v>
      </c>
      <c r="K59" s="151" t="s">
        <v>295</v>
      </c>
    </row>
    <row r="60" spans="1:11" ht="15">
      <c r="A60" s="152">
        <v>47</v>
      </c>
      <c r="B60" s="141" t="s">
        <v>275</v>
      </c>
      <c r="C60" s="141">
        <v>26</v>
      </c>
      <c r="D60" s="373">
        <v>43.1</v>
      </c>
      <c r="E60" s="143">
        <f t="shared" si="2"/>
        <v>1970.3099999999997</v>
      </c>
      <c r="F60" s="143">
        <f t="shared" si="0"/>
        <v>-1970.3099999999997</v>
      </c>
      <c r="G60" s="144">
        <f t="shared" si="3"/>
        <v>75.380909126248312</v>
      </c>
      <c r="H60" s="145">
        <f t="shared" si="4"/>
        <v>18.397389688595304</v>
      </c>
      <c r="I60" s="146">
        <f t="shared" si="5"/>
        <v>43172.349801526711</v>
      </c>
      <c r="J60" s="146">
        <f t="shared" si="1"/>
        <v>71172.349801526711</v>
      </c>
      <c r="K60" s="147"/>
    </row>
    <row r="61" spans="1:11" ht="15">
      <c r="A61" s="152">
        <v>48</v>
      </c>
      <c r="B61" s="141" t="s">
        <v>275</v>
      </c>
      <c r="C61" s="141">
        <v>26</v>
      </c>
      <c r="D61" s="373">
        <v>38.25</v>
      </c>
      <c r="E61" s="143">
        <f t="shared" si="2"/>
        <v>2008.5599999999997</v>
      </c>
      <c r="F61" s="143">
        <f t="shared" si="0"/>
        <v>-2008.5599999999997</v>
      </c>
      <c r="G61" s="144">
        <f t="shared" si="3"/>
        <v>76.844477935263271</v>
      </c>
      <c r="H61" s="145">
        <f t="shared" si="4"/>
        <v>18.754541687818154</v>
      </c>
      <c r="I61" s="146">
        <f t="shared" si="5"/>
        <v>44010.462778625944</v>
      </c>
      <c r="J61" s="146">
        <f t="shared" si="1"/>
        <v>72010.462778625952</v>
      </c>
      <c r="K61" s="147"/>
    </row>
    <row r="62" spans="1:11" ht="15">
      <c r="A62" s="140">
        <v>49</v>
      </c>
      <c r="B62" s="141" t="s">
        <v>275</v>
      </c>
      <c r="C62" s="141">
        <v>26</v>
      </c>
      <c r="D62" s="373">
        <v>43.12</v>
      </c>
      <c r="E62" s="143">
        <f t="shared" si="2"/>
        <v>2051.6799999999998</v>
      </c>
      <c r="F62" s="143">
        <f t="shared" si="0"/>
        <v>-2051.6799999999998</v>
      </c>
      <c r="G62" s="144">
        <f t="shared" si="3"/>
        <v>78.494388707674389</v>
      </c>
      <c r="H62" s="145">
        <f t="shared" si="4"/>
        <v>19.157166372955128</v>
      </c>
      <c r="I62" s="146">
        <f t="shared" si="5"/>
        <v>44955.284519083958</v>
      </c>
      <c r="J62" s="146">
        <f t="shared" si="1"/>
        <v>72955.284519083958</v>
      </c>
      <c r="K62" s="151" t="s">
        <v>295</v>
      </c>
    </row>
    <row r="63" spans="1:11" ht="15">
      <c r="A63" s="152">
        <v>50</v>
      </c>
      <c r="B63" s="141" t="s">
        <v>275</v>
      </c>
      <c r="C63" s="141">
        <v>26</v>
      </c>
      <c r="D63" s="373">
        <v>41.21</v>
      </c>
      <c r="E63" s="143">
        <f t="shared" si="2"/>
        <v>2092.89</v>
      </c>
      <c r="F63" s="143">
        <f t="shared" si="0"/>
        <v>-2092.89</v>
      </c>
      <c r="G63" s="144">
        <f t="shared" si="3"/>
        <v>80.07121669772684</v>
      </c>
      <c r="H63" s="145">
        <f t="shared" si="4"/>
        <v>19.541956801398882</v>
      </c>
      <c r="I63" s="146">
        <f t="shared" si="5"/>
        <v>45858.255389312966</v>
      </c>
      <c r="J63" s="146">
        <f t="shared" si="1"/>
        <v>73858.255389312966</v>
      </c>
      <c r="K63" s="147"/>
    </row>
    <row r="64" spans="1:11" ht="15">
      <c r="A64" s="152">
        <v>51</v>
      </c>
      <c r="B64" s="141" t="s">
        <v>275</v>
      </c>
      <c r="C64" s="141">
        <v>26</v>
      </c>
      <c r="D64" s="373">
        <v>43</v>
      </c>
      <c r="E64" s="143">
        <f t="shared" si="2"/>
        <v>2135.89</v>
      </c>
      <c r="F64" s="143">
        <f t="shared" si="0"/>
        <v>-2135.89</v>
      </c>
      <c r="G64" s="144">
        <f t="shared" si="3"/>
        <v>81.716535881717519</v>
      </c>
      <c r="H64" s="145">
        <f t="shared" si="4"/>
        <v>19.943461009675548</v>
      </c>
      <c r="I64" s="146">
        <f t="shared" si="5"/>
        <v>46800.447755725181</v>
      </c>
      <c r="J64" s="146">
        <f t="shared" si="1"/>
        <v>74800.447755725181</v>
      </c>
      <c r="K64" s="151"/>
    </row>
    <row r="65" spans="1:11" ht="15">
      <c r="A65" s="140">
        <v>52</v>
      </c>
      <c r="B65" s="141" t="s">
        <v>275</v>
      </c>
      <c r="C65" s="141">
        <v>26</v>
      </c>
      <c r="D65" s="373">
        <v>43.09</v>
      </c>
      <c r="E65" s="143">
        <f t="shared" si="2"/>
        <v>2178.98</v>
      </c>
      <c r="F65" s="143">
        <f t="shared" si="0"/>
        <v>-2178.98</v>
      </c>
      <c r="G65" s="144">
        <f t="shared" si="3"/>
        <v>83.365298757023524</v>
      </c>
      <c r="H65" s="145">
        <f t="shared" si="4"/>
        <v>20.345805575597446</v>
      </c>
      <c r="I65" s="146">
        <f t="shared" si="5"/>
        <v>47744.612152671747</v>
      </c>
      <c r="J65" s="146">
        <f t="shared" si="1"/>
        <v>75744.612152671747</v>
      </c>
      <c r="K65" s="147" t="s">
        <v>295</v>
      </c>
    </row>
    <row r="66" spans="1:11" ht="15">
      <c r="A66" s="140">
        <v>53</v>
      </c>
      <c r="B66" s="141" t="s">
        <v>275</v>
      </c>
      <c r="C66" s="141">
        <v>26</v>
      </c>
      <c r="D66" s="373">
        <v>34.659999999999997</v>
      </c>
      <c r="E66" s="143">
        <f t="shared" si="2"/>
        <v>2213.64</v>
      </c>
      <c r="F66" s="143">
        <f t="shared" si="0"/>
        <v>-2213.64</v>
      </c>
      <c r="G66" s="144">
        <f t="shared" si="3"/>
        <v>84.691502545793682</v>
      </c>
      <c r="H66" s="145">
        <f t="shared" si="4"/>
        <v>20.669436642082776</v>
      </c>
      <c r="I66" s="146">
        <f t="shared" si="5"/>
        <v>48504.063022900751</v>
      </c>
      <c r="J66" s="146">
        <f t="shared" si="1"/>
        <v>76504.063022900751</v>
      </c>
      <c r="K66" s="158"/>
    </row>
    <row r="67" spans="1:11" ht="15">
      <c r="A67" s="140">
        <v>54</v>
      </c>
      <c r="B67" s="141" t="s">
        <v>275</v>
      </c>
      <c r="C67" s="141">
        <v>26</v>
      </c>
      <c r="D67" s="373">
        <v>43.15</v>
      </c>
      <c r="E67" s="143">
        <f t="shared" si="2"/>
        <v>2256.79</v>
      </c>
      <c r="F67" s="143">
        <f t="shared" si="0"/>
        <v>-2256.79</v>
      </c>
      <c r="G67" s="144">
        <f t="shared" si="3"/>
        <v>86.3425612153099</v>
      </c>
      <c r="H67" s="145">
        <f t="shared" si="4"/>
        <v>21.072341446434827</v>
      </c>
      <c r="I67" s="146">
        <f t="shared" si="5"/>
        <v>49449.54210687022</v>
      </c>
      <c r="J67" s="146">
        <f t="shared" si="1"/>
        <v>77449.542106870213</v>
      </c>
      <c r="K67" s="158"/>
    </row>
    <row r="68" spans="1:11" ht="15">
      <c r="A68" s="140">
        <v>55</v>
      </c>
      <c r="B68" s="141" t="s">
        <v>275</v>
      </c>
      <c r="C68" s="141">
        <v>26</v>
      </c>
      <c r="D68" s="373">
        <v>43.14</v>
      </c>
      <c r="E68" s="143">
        <f t="shared" si="2"/>
        <v>2299.9299999999998</v>
      </c>
      <c r="F68" s="143">
        <f t="shared" si="0"/>
        <v>-2299.9299999999998</v>
      </c>
      <c r="G68" s="144">
        <f t="shared" si="3"/>
        <v>87.993237252457746</v>
      </c>
      <c r="H68" s="145">
        <f t="shared" si="4"/>
        <v>21.475152877715185</v>
      </c>
      <c r="I68" s="146">
        <f t="shared" si="5"/>
        <v>50394.802076335865</v>
      </c>
      <c r="J68" s="146">
        <f t="shared" si="1"/>
        <v>78394.802076335865</v>
      </c>
      <c r="K68" s="147"/>
    </row>
    <row r="69" spans="1:11" ht="15">
      <c r="A69" s="152">
        <v>56</v>
      </c>
      <c r="B69" s="141" t="s">
        <v>275</v>
      </c>
      <c r="C69" s="141">
        <v>26</v>
      </c>
      <c r="D69" s="373">
        <v>43.05</v>
      </c>
      <c r="E69" s="143">
        <f t="shared" si="2"/>
        <v>2342.98</v>
      </c>
      <c r="F69" s="143">
        <f t="shared" si="0"/>
        <v>-2342.98</v>
      </c>
      <c r="G69" s="144">
        <f t="shared" si="3"/>
        <v>89.640469598290267</v>
      </c>
      <c r="H69" s="145">
        <f t="shared" si="4"/>
        <v>21.877123951350313</v>
      </c>
      <c r="I69" s="146">
        <f t="shared" si="5"/>
        <v>51338.09001526716</v>
      </c>
      <c r="J69" s="146">
        <f t="shared" si="1"/>
        <v>79338.090015267167</v>
      </c>
      <c r="K69" s="151" t="s">
        <v>295</v>
      </c>
    </row>
    <row r="70" spans="1:11" ht="15">
      <c r="A70" s="152">
        <v>57</v>
      </c>
      <c r="B70" s="141" t="s">
        <v>275</v>
      </c>
      <c r="C70" s="141">
        <v>26</v>
      </c>
      <c r="D70" s="373">
        <v>43.14</v>
      </c>
      <c r="E70" s="143">
        <f t="shared" si="2"/>
        <v>2386.12</v>
      </c>
      <c r="F70" s="143">
        <f t="shared" si="0"/>
        <v>-2386.12</v>
      </c>
      <c r="G70" s="144">
        <f t="shared" si="3"/>
        <v>91.291145635438113</v>
      </c>
      <c r="H70" s="145">
        <f t="shared" si="4"/>
        <v>22.279935382630672</v>
      </c>
      <c r="I70" s="146">
        <f t="shared" si="5"/>
        <v>52283.349984732806</v>
      </c>
      <c r="J70" s="146">
        <f t="shared" si="1"/>
        <v>80283.349984732806</v>
      </c>
      <c r="K70" s="147"/>
    </row>
    <row r="71" spans="1:11" ht="15">
      <c r="A71" s="140">
        <v>58</v>
      </c>
      <c r="B71" s="141" t="s">
        <v>275</v>
      </c>
      <c r="C71" s="141">
        <v>26</v>
      </c>
      <c r="D71" s="373">
        <v>37.82</v>
      </c>
      <c r="E71" s="143">
        <f t="shared" si="2"/>
        <v>2423.94</v>
      </c>
      <c r="F71" s="143">
        <f t="shared" si="0"/>
        <v>-2423.94</v>
      </c>
      <c r="G71" s="144">
        <f t="shared" si="3"/>
        <v>92.738261252613171</v>
      </c>
      <c r="H71" s="145">
        <f t="shared" si="4"/>
        <v>22.633072339770752</v>
      </c>
      <c r="I71" s="146">
        <f t="shared" si="5"/>
        <v>53112.041038167918</v>
      </c>
      <c r="J71" s="146">
        <f t="shared" si="1"/>
        <v>81112.041038167925</v>
      </c>
      <c r="K71" s="147"/>
    </row>
    <row r="72" spans="1:11" ht="15">
      <c r="A72" s="152">
        <v>59</v>
      </c>
      <c r="B72" s="141" t="s">
        <v>275</v>
      </c>
      <c r="C72" s="141">
        <v>26</v>
      </c>
      <c r="D72" s="373">
        <v>42.58</v>
      </c>
      <c r="E72" s="143">
        <f t="shared" si="2"/>
        <v>2466.52</v>
      </c>
      <c r="F72" s="143">
        <f t="shared" si="0"/>
        <v>-2466.52</v>
      </c>
      <c r="G72" s="144">
        <f t="shared" si="3"/>
        <v>94.367509877132306</v>
      </c>
      <c r="H72" s="145">
        <f t="shared" si="4"/>
        <v>23.030654879036344</v>
      </c>
      <c r="I72" s="146">
        <f t="shared" si="5"/>
        <v>54045.030595419827</v>
      </c>
      <c r="J72" s="146">
        <f t="shared" si="1"/>
        <v>82045.030595419827</v>
      </c>
      <c r="K72" s="151" t="s">
        <v>295</v>
      </c>
    </row>
    <row r="73" spans="1:11" ht="15">
      <c r="A73" s="152">
        <v>60</v>
      </c>
      <c r="B73" s="141" t="s">
        <v>275</v>
      </c>
      <c r="C73" s="141">
        <v>26</v>
      </c>
      <c r="D73" s="373">
        <v>42.24</v>
      </c>
      <c r="E73" s="143">
        <f t="shared" si="2"/>
        <v>2508.7599999999998</v>
      </c>
      <c r="F73" s="143">
        <f t="shared" si="0"/>
        <v>-2508.7599999999998</v>
      </c>
      <c r="G73" s="144">
        <f t="shared" si="3"/>
        <v>95.983749001126867</v>
      </c>
      <c r="H73" s="145">
        <f t="shared" si="4"/>
        <v>23.425062733864401</v>
      </c>
      <c r="I73" s="146">
        <f t="shared" si="5"/>
        <v>54970.570259541964</v>
      </c>
      <c r="J73" s="146">
        <f t="shared" si="1"/>
        <v>82970.570259541972</v>
      </c>
      <c r="K73" s="147"/>
    </row>
    <row r="74" spans="1:11" ht="15">
      <c r="A74" s="140">
        <v>61</v>
      </c>
      <c r="B74" s="141" t="s">
        <v>275</v>
      </c>
      <c r="C74" s="141">
        <v>26</v>
      </c>
      <c r="D74" s="373">
        <v>40.98</v>
      </c>
      <c r="E74" s="143">
        <f t="shared" si="2"/>
        <v>2549.7399999999998</v>
      </c>
      <c r="F74" s="143">
        <f t="shared" si="0"/>
        <v>-2549.7399999999998</v>
      </c>
      <c r="G74" s="144">
        <f t="shared" si="3"/>
        <v>97.55177644670681</v>
      </c>
      <c r="H74" s="145">
        <f t="shared" si="4"/>
        <v>23.807705581659231</v>
      </c>
      <c r="I74" s="146">
        <f t="shared" si="5"/>
        <v>55868.501496183184</v>
      </c>
      <c r="J74" s="146">
        <f t="shared" si="1"/>
        <v>83868.501496183191</v>
      </c>
      <c r="K74" s="147"/>
    </row>
    <row r="75" spans="1:11" ht="15">
      <c r="A75" s="152">
        <v>62</v>
      </c>
      <c r="B75" s="141" t="s">
        <v>275</v>
      </c>
      <c r="C75" s="141">
        <v>26</v>
      </c>
      <c r="D75" s="373">
        <v>43.23</v>
      </c>
      <c r="E75" s="143">
        <f t="shared" si="2"/>
        <v>2592.9699999999998</v>
      </c>
      <c r="F75" s="143">
        <f t="shared" si="0"/>
        <v>-2592.9699999999998</v>
      </c>
      <c r="G75" s="144">
        <f t="shared" si="3"/>
        <v>99.205896175169997</v>
      </c>
      <c r="H75" s="145">
        <f t="shared" si="4"/>
        <v>24.211357370584818</v>
      </c>
      <c r="I75" s="146">
        <f t="shared" si="5"/>
        <v>56815.733496183188</v>
      </c>
      <c r="J75" s="146">
        <f t="shared" si="1"/>
        <v>84815.73349618318</v>
      </c>
      <c r="K75" s="151" t="s">
        <v>295</v>
      </c>
    </row>
    <row r="76" spans="1:11" ht="15">
      <c r="A76" s="152">
        <v>63</v>
      </c>
      <c r="B76" s="141" t="s">
        <v>275</v>
      </c>
      <c r="C76" s="141">
        <v>26</v>
      </c>
      <c r="D76" s="374">
        <v>43.11</v>
      </c>
      <c r="E76" s="143">
        <f t="shared" si="2"/>
        <v>2636.08</v>
      </c>
      <c r="F76" s="143">
        <f t="shared" ref="F76:F139" si="6">F75-D76</f>
        <v>-2636.08</v>
      </c>
      <c r="G76" s="144">
        <f t="shared" si="3"/>
        <v>100.85542431521274</v>
      </c>
      <c r="H76" s="145">
        <f t="shared" si="4"/>
        <v>24.613888682650099</v>
      </c>
      <c r="I76" s="146">
        <f t="shared" si="5"/>
        <v>57760.336122137385</v>
      </c>
      <c r="J76" s="146">
        <f t="shared" ref="J76:J139" si="7">I76+$K$7</f>
        <v>85760.336122137378</v>
      </c>
      <c r="K76" s="147"/>
    </row>
    <row r="77" spans="1:11" ht="15">
      <c r="A77" s="140">
        <v>64</v>
      </c>
      <c r="B77" s="141" t="s">
        <v>275</v>
      </c>
      <c r="C77" s="141">
        <v>26</v>
      </c>
      <c r="D77" s="373">
        <v>43.15</v>
      </c>
      <c r="E77" s="143">
        <f t="shared" ref="E77:E140" si="8">E76+D77</f>
        <v>2679.23</v>
      </c>
      <c r="F77" s="143">
        <f t="shared" si="6"/>
        <v>-2679.23</v>
      </c>
      <c r="G77" s="144">
        <f t="shared" ref="G77:G140" si="9">G76+(VLOOKUP(C77,$D$5:$E$7,2,FALSE))^2/1029.4*D77</f>
        <v>102.50648298472896</v>
      </c>
      <c r="H77" s="145">
        <f t="shared" ref="H77:H140" si="10">H76+D77*($A$5^2-VLOOKUP(C77,D$5:E$7,2)^2)/1029.4</f>
        <v>25.01679348700215</v>
      </c>
      <c r="I77" s="146">
        <f t="shared" ref="I77:I140" si="11">I76+D77*C77*$D$10</f>
        <v>58705.815206106854</v>
      </c>
      <c r="J77" s="146">
        <f t="shared" si="7"/>
        <v>86705.815206106854</v>
      </c>
      <c r="K77" s="159"/>
    </row>
    <row r="78" spans="1:11" ht="15">
      <c r="A78" s="152">
        <v>65</v>
      </c>
      <c r="B78" s="141" t="s">
        <v>275</v>
      </c>
      <c r="C78" s="141">
        <v>26</v>
      </c>
      <c r="D78" s="375">
        <v>42.73</v>
      </c>
      <c r="E78" s="143">
        <f t="shared" si="8"/>
        <v>2721.96</v>
      </c>
      <c r="F78" s="143">
        <f t="shared" si="6"/>
        <v>-2721.96</v>
      </c>
      <c r="G78" s="144">
        <f t="shared" si="9"/>
        <v>104.14147109477365</v>
      </c>
      <c r="H78" s="145">
        <f t="shared" si="10"/>
        <v>25.415776622343127</v>
      </c>
      <c r="I78" s="146">
        <f t="shared" si="11"/>
        <v>59642.091480916017</v>
      </c>
      <c r="J78" s="146">
        <f t="shared" si="7"/>
        <v>87642.091480916017</v>
      </c>
      <c r="K78" s="151" t="s">
        <v>295</v>
      </c>
    </row>
    <row r="79" spans="1:11" ht="15">
      <c r="A79" s="152">
        <v>66</v>
      </c>
      <c r="B79" s="141" t="s">
        <v>275</v>
      </c>
      <c r="C79" s="141">
        <v>26</v>
      </c>
      <c r="D79" s="373">
        <v>43.22</v>
      </c>
      <c r="E79" s="143">
        <f t="shared" si="8"/>
        <v>2765.18</v>
      </c>
      <c r="F79" s="143">
        <f t="shared" si="6"/>
        <v>-2765.18</v>
      </c>
      <c r="G79" s="144">
        <f t="shared" si="9"/>
        <v>105.79520819086846</v>
      </c>
      <c r="H79" s="145">
        <f t="shared" si="10"/>
        <v>25.819335038197025</v>
      </c>
      <c r="I79" s="146">
        <f t="shared" si="11"/>
        <v>60589.104366412197</v>
      </c>
      <c r="J79" s="146">
        <f t="shared" si="7"/>
        <v>88589.104366412197</v>
      </c>
      <c r="K79" s="147"/>
    </row>
    <row r="80" spans="1:11" ht="15">
      <c r="A80" s="140">
        <v>67</v>
      </c>
      <c r="B80" s="141" t="s">
        <v>275</v>
      </c>
      <c r="C80" s="141">
        <v>26</v>
      </c>
      <c r="D80" s="373">
        <v>43.13</v>
      </c>
      <c r="E80" s="143">
        <f t="shared" si="8"/>
        <v>2808.31</v>
      </c>
      <c r="F80" s="143">
        <f t="shared" si="6"/>
        <v>-2808.31</v>
      </c>
      <c r="G80" s="144">
        <f t="shared" si="9"/>
        <v>107.44550159564795</v>
      </c>
      <c r="H80" s="145">
        <f t="shared" si="10"/>
        <v>26.222053096405691</v>
      </c>
      <c r="I80" s="146">
        <f t="shared" si="11"/>
        <v>61534.145221374027</v>
      </c>
      <c r="J80" s="146">
        <f t="shared" si="7"/>
        <v>89534.145221374027</v>
      </c>
      <c r="K80" s="147"/>
    </row>
    <row r="81" spans="1:11" ht="15">
      <c r="A81" s="152">
        <v>68</v>
      </c>
      <c r="B81" s="141" t="s">
        <v>275</v>
      </c>
      <c r="C81" s="141">
        <v>26</v>
      </c>
      <c r="D81" s="373">
        <v>43.19</v>
      </c>
      <c r="E81" s="143">
        <f t="shared" si="8"/>
        <v>2851.5</v>
      </c>
      <c r="F81" s="143">
        <f t="shared" si="6"/>
        <v>-2851.5</v>
      </c>
      <c r="G81" s="144">
        <f t="shared" si="9"/>
        <v>109.09809079463766</v>
      </c>
      <c r="H81" s="145">
        <f t="shared" si="10"/>
        <v>26.625331393044512</v>
      </c>
      <c r="I81" s="146">
        <f t="shared" si="11"/>
        <v>62480.500763358759</v>
      </c>
      <c r="J81" s="146">
        <f t="shared" si="7"/>
        <v>90480.500763358752</v>
      </c>
      <c r="K81" s="151" t="s">
        <v>295</v>
      </c>
    </row>
    <row r="82" spans="1:11" ht="15">
      <c r="A82" s="152">
        <v>69</v>
      </c>
      <c r="B82" s="141" t="s">
        <v>275</v>
      </c>
      <c r="C82" s="141">
        <v>26</v>
      </c>
      <c r="D82" s="373">
        <v>43.15</v>
      </c>
      <c r="E82" s="143">
        <f t="shared" si="8"/>
        <v>2894.65</v>
      </c>
      <c r="F82" s="143">
        <f t="shared" si="6"/>
        <v>-2894.65</v>
      </c>
      <c r="G82" s="144">
        <f t="shared" si="9"/>
        <v>110.74914946415387</v>
      </c>
      <c r="H82" s="145">
        <f t="shared" si="10"/>
        <v>27.028236197396563</v>
      </c>
      <c r="I82" s="146">
        <f t="shared" si="11"/>
        <v>63425.979847328228</v>
      </c>
      <c r="J82" s="146">
        <f t="shared" si="7"/>
        <v>91425.979847328228</v>
      </c>
      <c r="K82" s="147"/>
    </row>
    <row r="83" spans="1:11" ht="15">
      <c r="A83" s="140">
        <v>70</v>
      </c>
      <c r="B83" s="141" t="s">
        <v>275</v>
      </c>
      <c r="C83" s="141">
        <v>26</v>
      </c>
      <c r="D83" s="373">
        <v>43.15</v>
      </c>
      <c r="E83" s="143">
        <f t="shared" si="8"/>
        <v>2937.8</v>
      </c>
      <c r="F83" s="143">
        <f t="shared" si="6"/>
        <v>-2937.8</v>
      </c>
      <c r="G83" s="144">
        <f t="shared" si="9"/>
        <v>112.40020813367009</v>
      </c>
      <c r="H83" s="145">
        <f t="shared" si="10"/>
        <v>27.431141001748614</v>
      </c>
      <c r="I83" s="146">
        <f t="shared" si="11"/>
        <v>64371.458931297697</v>
      </c>
      <c r="J83" s="146">
        <f t="shared" si="7"/>
        <v>92371.458931297704</v>
      </c>
      <c r="K83" s="147"/>
    </row>
    <row r="84" spans="1:11" ht="15">
      <c r="A84" s="152">
        <v>71</v>
      </c>
      <c r="B84" s="141" t="s">
        <v>275</v>
      </c>
      <c r="C84" s="141">
        <v>26</v>
      </c>
      <c r="D84" s="373">
        <v>40.14</v>
      </c>
      <c r="E84" s="143">
        <f t="shared" si="8"/>
        <v>2977.94</v>
      </c>
      <c r="F84" s="143">
        <f t="shared" si="6"/>
        <v>-2977.94</v>
      </c>
      <c r="G84" s="144">
        <f t="shared" si="9"/>
        <v>113.93609446030696</v>
      </c>
      <c r="H84" s="145">
        <f t="shared" si="10"/>
        <v>27.805940511521296</v>
      </c>
      <c r="I84" s="146">
        <f t="shared" si="11"/>
        <v>65250.984549618304</v>
      </c>
      <c r="J84" s="146">
        <f t="shared" si="7"/>
        <v>93250.984549618297</v>
      </c>
      <c r="K84" s="151" t="s">
        <v>295</v>
      </c>
    </row>
    <row r="85" spans="1:11" ht="15">
      <c r="A85" s="152">
        <v>72</v>
      </c>
      <c r="B85" s="141" t="s">
        <v>275</v>
      </c>
      <c r="C85" s="141">
        <v>26</v>
      </c>
      <c r="D85" s="373">
        <v>43.36</v>
      </c>
      <c r="E85" s="143">
        <f t="shared" si="8"/>
        <v>3021.3</v>
      </c>
      <c r="F85" s="143">
        <f t="shared" si="6"/>
        <v>-3021.3</v>
      </c>
      <c r="G85" s="144">
        <f t="shared" si="9"/>
        <v>115.59518840955896</v>
      </c>
      <c r="H85" s="145">
        <f t="shared" si="10"/>
        <v>28.210806150378883</v>
      </c>
      <c r="I85" s="146">
        <f t="shared" si="11"/>
        <v>66201.06503816793</v>
      </c>
      <c r="J85" s="146">
        <f t="shared" si="7"/>
        <v>94201.06503816793</v>
      </c>
      <c r="K85" s="147"/>
    </row>
    <row r="86" spans="1:11" ht="15">
      <c r="A86" s="140">
        <v>73</v>
      </c>
      <c r="B86" s="141" t="s">
        <v>275</v>
      </c>
      <c r="C86" s="141">
        <v>26</v>
      </c>
      <c r="D86" s="373">
        <v>43.02</v>
      </c>
      <c r="E86" s="143">
        <f t="shared" si="8"/>
        <v>3064.32</v>
      </c>
      <c r="F86" s="143">
        <f t="shared" si="6"/>
        <v>-3064.32</v>
      </c>
      <c r="G86" s="144">
        <f t="shared" si="9"/>
        <v>117.24127285828637</v>
      </c>
      <c r="H86" s="145">
        <f t="shared" si="10"/>
        <v>28.612497104798933</v>
      </c>
      <c r="I86" s="146">
        <f t="shared" si="11"/>
        <v>67143.695633587777</v>
      </c>
      <c r="J86" s="146">
        <f t="shared" si="7"/>
        <v>95143.695633587777</v>
      </c>
      <c r="K86" s="147"/>
    </row>
    <row r="87" spans="1:11" ht="15">
      <c r="A87" s="152">
        <v>74</v>
      </c>
      <c r="B87" s="141" t="s">
        <v>275</v>
      </c>
      <c r="C87" s="141">
        <v>26</v>
      </c>
      <c r="D87" s="373">
        <v>43.35</v>
      </c>
      <c r="E87" s="143">
        <f t="shared" si="8"/>
        <v>3107.67</v>
      </c>
      <c r="F87" s="143">
        <f t="shared" si="6"/>
        <v>-3107.67</v>
      </c>
      <c r="G87" s="144">
        <f t="shared" si="9"/>
        <v>118.89998417516999</v>
      </c>
      <c r="H87" s="145">
        <f t="shared" si="10"/>
        <v>29.017269370584827</v>
      </c>
      <c r="I87" s="146">
        <f t="shared" si="11"/>
        <v>68093.557007633572</v>
      </c>
      <c r="J87" s="146">
        <f t="shared" si="7"/>
        <v>96093.557007633572</v>
      </c>
      <c r="K87" s="151" t="s">
        <v>295</v>
      </c>
    </row>
    <row r="88" spans="1:11" ht="15">
      <c r="A88" s="152">
        <v>75</v>
      </c>
      <c r="B88" s="141" t="s">
        <v>275</v>
      </c>
      <c r="C88" s="141">
        <v>26</v>
      </c>
      <c r="D88" s="373">
        <v>43.25</v>
      </c>
      <c r="E88" s="143">
        <f t="shared" si="8"/>
        <v>3150.92</v>
      </c>
      <c r="F88" s="143">
        <f t="shared" si="6"/>
        <v>-3150.92</v>
      </c>
      <c r="G88" s="144">
        <f t="shared" si="9"/>
        <v>120.55486916836992</v>
      </c>
      <c r="H88" s="145">
        <f t="shared" si="10"/>
        <v>29.421107905653798</v>
      </c>
      <c r="I88" s="146">
        <f t="shared" si="11"/>
        <v>69041.227236641207</v>
      </c>
      <c r="J88" s="146">
        <f t="shared" si="7"/>
        <v>97041.227236641207</v>
      </c>
      <c r="K88" s="147"/>
    </row>
    <row r="89" spans="1:11" ht="15">
      <c r="A89" s="140">
        <v>76</v>
      </c>
      <c r="B89" s="141" t="s">
        <v>275</v>
      </c>
      <c r="C89" s="141">
        <v>26</v>
      </c>
      <c r="D89" s="373">
        <v>43.24</v>
      </c>
      <c r="E89" s="143">
        <f t="shared" si="8"/>
        <v>3194.16</v>
      </c>
      <c r="F89" s="143">
        <f t="shared" si="6"/>
        <v>-3194.16</v>
      </c>
      <c r="G89" s="144">
        <f t="shared" si="9"/>
        <v>122.20937152920148</v>
      </c>
      <c r="H89" s="145">
        <f t="shared" si="10"/>
        <v>29.824853067651077</v>
      </c>
      <c r="I89" s="146">
        <f t="shared" si="11"/>
        <v>69988.678351145019</v>
      </c>
      <c r="J89" s="146">
        <f t="shared" si="7"/>
        <v>97988.678351145019</v>
      </c>
      <c r="K89" s="147"/>
    </row>
    <row r="90" spans="1:11" ht="15">
      <c r="A90" s="152">
        <v>77</v>
      </c>
      <c r="B90" s="141" t="s">
        <v>275</v>
      </c>
      <c r="C90" s="141">
        <v>26</v>
      </c>
      <c r="D90" s="373">
        <v>43.46</v>
      </c>
      <c r="E90" s="143">
        <f t="shared" si="8"/>
        <v>3237.62</v>
      </c>
      <c r="F90" s="143">
        <f t="shared" si="6"/>
        <v>-3237.62</v>
      </c>
      <c r="G90" s="144">
        <f t="shared" si="9"/>
        <v>123.87229180213717</v>
      </c>
      <c r="H90" s="145">
        <f t="shared" si="10"/>
        <v>30.230652437225586</v>
      </c>
      <c r="I90" s="146">
        <f t="shared" si="11"/>
        <v>70940.949984732812</v>
      </c>
      <c r="J90" s="146">
        <f t="shared" si="7"/>
        <v>98940.949984732812</v>
      </c>
      <c r="K90" s="151" t="s">
        <v>295</v>
      </c>
    </row>
    <row r="91" spans="1:11" ht="15">
      <c r="A91" s="152">
        <v>78</v>
      </c>
      <c r="B91" s="141" t="s">
        <v>275</v>
      </c>
      <c r="C91" s="141">
        <v>26</v>
      </c>
      <c r="D91" s="373">
        <v>43.34</v>
      </c>
      <c r="E91" s="143">
        <f t="shared" si="8"/>
        <v>3280.96</v>
      </c>
      <c r="F91" s="143">
        <f t="shared" si="6"/>
        <v>-3280.96</v>
      </c>
      <c r="G91" s="144">
        <f t="shared" si="9"/>
        <v>125.53062048665242</v>
      </c>
      <c r="H91" s="145">
        <f t="shared" si="10"/>
        <v>30.635331329939788</v>
      </c>
      <c r="I91" s="146">
        <f t="shared" si="11"/>
        <v>71890.592244274798</v>
      </c>
      <c r="J91" s="146">
        <f t="shared" si="7"/>
        <v>99890.592244274798</v>
      </c>
      <c r="K91" s="147"/>
    </row>
    <row r="92" spans="1:11" ht="15">
      <c r="A92" s="140">
        <v>79</v>
      </c>
      <c r="B92" s="141" t="s">
        <v>275</v>
      </c>
      <c r="C92" s="141">
        <v>26</v>
      </c>
      <c r="D92" s="373">
        <v>42.01</v>
      </c>
      <c r="E92" s="143">
        <f t="shared" si="8"/>
        <v>3322.9700000000003</v>
      </c>
      <c r="F92" s="143">
        <f t="shared" si="6"/>
        <v>-3322.9700000000003</v>
      </c>
      <c r="G92" s="144">
        <f t="shared" si="9"/>
        <v>127.13805906617448</v>
      </c>
      <c r="H92" s="145">
        <f t="shared" si="10"/>
        <v>31.027591604118921</v>
      </c>
      <c r="I92" s="146">
        <f t="shared" si="11"/>
        <v>72811.092274809154</v>
      </c>
      <c r="J92" s="146">
        <f t="shared" si="7"/>
        <v>100811.09227480915</v>
      </c>
      <c r="K92" s="147"/>
    </row>
    <row r="93" spans="1:11" ht="15">
      <c r="A93" s="152">
        <v>80</v>
      </c>
      <c r="B93" s="141" t="s">
        <v>275</v>
      </c>
      <c r="C93" s="141">
        <v>26</v>
      </c>
      <c r="D93" s="374">
        <v>43.35</v>
      </c>
      <c r="E93" s="143">
        <f t="shared" si="8"/>
        <v>3366.32</v>
      </c>
      <c r="F93" s="143">
        <f t="shared" si="6"/>
        <v>-3366.32</v>
      </c>
      <c r="G93" s="144">
        <f t="shared" si="9"/>
        <v>128.79677038305809</v>
      </c>
      <c r="H93" s="145">
        <f t="shared" si="10"/>
        <v>31.432363869904815</v>
      </c>
      <c r="I93" s="146">
        <f t="shared" si="11"/>
        <v>73760.953648854949</v>
      </c>
      <c r="J93" s="146">
        <f t="shared" si="7"/>
        <v>101760.95364885495</v>
      </c>
      <c r="K93" s="151" t="s">
        <v>295</v>
      </c>
    </row>
    <row r="94" spans="1:11" ht="15">
      <c r="A94" s="152">
        <v>81</v>
      </c>
      <c r="B94" s="141" t="s">
        <v>275</v>
      </c>
      <c r="C94" s="141">
        <v>26</v>
      </c>
      <c r="D94" s="375">
        <v>43.34</v>
      </c>
      <c r="E94" s="143">
        <f t="shared" si="8"/>
        <v>3409.6600000000003</v>
      </c>
      <c r="F94" s="143">
        <f t="shared" si="6"/>
        <v>-3409.6600000000003</v>
      </c>
      <c r="G94" s="144">
        <f t="shared" si="9"/>
        <v>130.45509906757334</v>
      </c>
      <c r="H94" s="145">
        <f t="shared" si="10"/>
        <v>31.837042762619017</v>
      </c>
      <c r="I94" s="146">
        <f t="shared" si="11"/>
        <v>74710.595908396936</v>
      </c>
      <c r="J94" s="146">
        <f t="shared" si="7"/>
        <v>102710.59590839694</v>
      </c>
      <c r="K94" s="147"/>
    </row>
    <row r="95" spans="1:11" ht="15">
      <c r="A95" s="140">
        <v>82</v>
      </c>
      <c r="B95" s="141" t="s">
        <v>275</v>
      </c>
      <c r="C95" s="141">
        <v>26</v>
      </c>
      <c r="D95" s="373">
        <v>43.33</v>
      </c>
      <c r="E95" s="143">
        <f t="shared" si="8"/>
        <v>3452.9900000000002</v>
      </c>
      <c r="F95" s="143">
        <f t="shared" si="6"/>
        <v>-3452.9900000000002</v>
      </c>
      <c r="G95" s="144">
        <f t="shared" si="9"/>
        <v>132.11304511972023</v>
      </c>
      <c r="H95" s="145">
        <f t="shared" si="10"/>
        <v>32.24162828226153</v>
      </c>
      <c r="I95" s="146">
        <f t="shared" si="11"/>
        <v>75660.019053435099</v>
      </c>
      <c r="J95" s="146">
        <f t="shared" si="7"/>
        <v>103660.0190534351</v>
      </c>
      <c r="K95" s="147"/>
    </row>
    <row r="96" spans="1:11" ht="15">
      <c r="A96" s="152">
        <v>83</v>
      </c>
      <c r="B96" s="141" t="s">
        <v>275</v>
      </c>
      <c r="C96" s="141">
        <v>26</v>
      </c>
      <c r="D96" s="373">
        <v>43.33</v>
      </c>
      <c r="E96" s="143">
        <f t="shared" si="8"/>
        <v>3496.32</v>
      </c>
      <c r="F96" s="143">
        <f t="shared" si="6"/>
        <v>-3496.32</v>
      </c>
      <c r="G96" s="144">
        <f t="shared" si="9"/>
        <v>133.77099117186711</v>
      </c>
      <c r="H96" s="145">
        <f t="shared" si="10"/>
        <v>32.64621380190404</v>
      </c>
      <c r="I96" s="146">
        <f t="shared" si="11"/>
        <v>76609.442198473262</v>
      </c>
      <c r="J96" s="146">
        <f t="shared" si="7"/>
        <v>104609.44219847326</v>
      </c>
      <c r="K96" s="151" t="s">
        <v>295</v>
      </c>
    </row>
    <row r="97" spans="1:11" ht="15">
      <c r="A97" s="152">
        <v>84</v>
      </c>
      <c r="B97" s="141" t="s">
        <v>275</v>
      </c>
      <c r="C97" s="141">
        <v>26</v>
      </c>
      <c r="D97" s="373">
        <v>43.33</v>
      </c>
      <c r="E97" s="143">
        <f t="shared" si="8"/>
        <v>3539.65</v>
      </c>
      <c r="F97" s="143">
        <f t="shared" si="6"/>
        <v>-3539.65</v>
      </c>
      <c r="G97" s="144">
        <f t="shared" si="9"/>
        <v>135.42893722401399</v>
      </c>
      <c r="H97" s="145">
        <f t="shared" si="10"/>
        <v>33.050799321546549</v>
      </c>
      <c r="I97" s="146">
        <f t="shared" si="11"/>
        <v>77558.865343511425</v>
      </c>
      <c r="J97" s="146">
        <f t="shared" si="7"/>
        <v>105558.86534351142</v>
      </c>
      <c r="K97" s="147"/>
    </row>
    <row r="98" spans="1:11" ht="15">
      <c r="A98" s="140">
        <v>85</v>
      </c>
      <c r="B98" s="141" t="s">
        <v>275</v>
      </c>
      <c r="C98" s="141">
        <v>26</v>
      </c>
      <c r="D98" s="373">
        <v>43.34</v>
      </c>
      <c r="E98" s="143">
        <f t="shared" si="8"/>
        <v>3582.9900000000002</v>
      </c>
      <c r="F98" s="143">
        <f t="shared" si="6"/>
        <v>-3582.9900000000002</v>
      </c>
      <c r="G98" s="144">
        <f t="shared" si="9"/>
        <v>137.08726590852925</v>
      </c>
      <c r="H98" s="145">
        <f t="shared" si="10"/>
        <v>33.455478214260751</v>
      </c>
      <c r="I98" s="146">
        <f t="shared" si="11"/>
        <v>78508.507603053411</v>
      </c>
      <c r="J98" s="146">
        <f t="shared" si="7"/>
        <v>106508.50760305341</v>
      </c>
      <c r="K98" s="147"/>
    </row>
    <row r="99" spans="1:11" ht="15">
      <c r="A99" s="152">
        <v>86</v>
      </c>
      <c r="B99" s="141" t="s">
        <v>275</v>
      </c>
      <c r="C99" s="141">
        <v>26</v>
      </c>
      <c r="D99" s="373">
        <v>39.99</v>
      </c>
      <c r="E99" s="143">
        <f t="shared" si="8"/>
        <v>3622.98</v>
      </c>
      <c r="F99" s="143">
        <f t="shared" si="6"/>
        <v>-3622.98</v>
      </c>
      <c r="G99" s="144">
        <f t="shared" si="9"/>
        <v>138.61741274964058</v>
      </c>
      <c r="H99" s="145">
        <f t="shared" si="10"/>
        <v>33.828877127958052</v>
      </c>
      <c r="I99" s="146">
        <f t="shared" si="11"/>
        <v>79384.746503816772</v>
      </c>
      <c r="J99" s="146">
        <f t="shared" si="7"/>
        <v>107384.74650381677</v>
      </c>
      <c r="K99" s="151" t="s">
        <v>295</v>
      </c>
    </row>
    <row r="100" spans="1:11" ht="15">
      <c r="A100" s="152">
        <v>87</v>
      </c>
      <c r="B100" s="141" t="s">
        <v>275</v>
      </c>
      <c r="C100" s="141">
        <v>26</v>
      </c>
      <c r="D100" s="373">
        <v>41.7</v>
      </c>
      <c r="E100" s="143">
        <f t="shared" si="8"/>
        <v>3664.68</v>
      </c>
      <c r="F100" s="143">
        <f t="shared" si="6"/>
        <v>-3664.68</v>
      </c>
      <c r="G100" s="144">
        <f t="shared" si="9"/>
        <v>140.21298972574317</v>
      </c>
      <c r="H100" s="145">
        <f t="shared" si="10"/>
        <v>34.218242836914726</v>
      </c>
      <c r="I100" s="146">
        <f t="shared" si="11"/>
        <v>80298.453984732798</v>
      </c>
      <c r="J100" s="146">
        <f t="shared" si="7"/>
        <v>108298.4539847328</v>
      </c>
      <c r="K100" s="147"/>
    </row>
    <row r="101" spans="1:11" ht="15">
      <c r="A101" s="140">
        <v>88</v>
      </c>
      <c r="B101" s="141" t="s">
        <v>275</v>
      </c>
      <c r="C101" s="141">
        <v>26</v>
      </c>
      <c r="D101" s="373">
        <v>41.53</v>
      </c>
      <c r="E101" s="143">
        <f t="shared" si="8"/>
        <v>3706.21</v>
      </c>
      <c r="F101" s="143">
        <f t="shared" si="6"/>
        <v>-3706.21</v>
      </c>
      <c r="G101" s="144">
        <f t="shared" si="9"/>
        <v>141.80206195158345</v>
      </c>
      <c r="H101" s="145">
        <f t="shared" si="10"/>
        <v>34.606021203652631</v>
      </c>
      <c r="I101" s="146">
        <f t="shared" si="11"/>
        <v>81208.436519083945</v>
      </c>
      <c r="J101" s="146">
        <f t="shared" si="7"/>
        <v>109208.43651908395</v>
      </c>
      <c r="K101" s="147"/>
    </row>
    <row r="102" spans="1:11" ht="15">
      <c r="A102" s="152">
        <v>89</v>
      </c>
      <c r="B102" s="141" t="s">
        <v>275</v>
      </c>
      <c r="C102" s="141">
        <v>26</v>
      </c>
      <c r="D102" s="373">
        <v>40.97</v>
      </c>
      <c r="E102" s="143">
        <f t="shared" si="8"/>
        <v>3747.18</v>
      </c>
      <c r="F102" s="143">
        <f t="shared" si="6"/>
        <v>-3747.18</v>
      </c>
      <c r="G102" s="144">
        <f t="shared" si="9"/>
        <v>143.36970676479504</v>
      </c>
      <c r="H102" s="145">
        <f t="shared" si="10"/>
        <v>34.988570678375773</v>
      </c>
      <c r="I102" s="146">
        <f t="shared" si="11"/>
        <v>82106.148641221356</v>
      </c>
      <c r="J102" s="146">
        <f t="shared" si="7"/>
        <v>110106.14864122136</v>
      </c>
      <c r="K102" s="151" t="s">
        <v>295</v>
      </c>
    </row>
    <row r="103" spans="1:11" ht="15">
      <c r="A103" s="152">
        <v>90</v>
      </c>
      <c r="B103" s="141" t="s">
        <v>275</v>
      </c>
      <c r="C103" s="141">
        <v>26</v>
      </c>
      <c r="D103" s="373">
        <v>41.46</v>
      </c>
      <c r="E103" s="143">
        <f t="shared" si="8"/>
        <v>3788.64</v>
      </c>
      <c r="F103" s="143">
        <f t="shared" si="6"/>
        <v>-3788.64</v>
      </c>
      <c r="G103" s="144">
        <f t="shared" si="9"/>
        <v>144.95610056405675</v>
      </c>
      <c r="H103" s="145">
        <f t="shared" si="10"/>
        <v>35.375695433611831</v>
      </c>
      <c r="I103" s="146">
        <f t="shared" si="11"/>
        <v>83014.597374045785</v>
      </c>
      <c r="J103" s="146">
        <f t="shared" si="7"/>
        <v>111014.59737404578</v>
      </c>
      <c r="K103" s="147"/>
    </row>
    <row r="104" spans="1:11" ht="15">
      <c r="A104" s="140">
        <v>91</v>
      </c>
      <c r="B104" s="141" t="s">
        <v>275</v>
      </c>
      <c r="C104" s="141">
        <v>26</v>
      </c>
      <c r="D104" s="373">
        <v>40.92</v>
      </c>
      <c r="E104" s="143">
        <f t="shared" si="8"/>
        <v>3829.56</v>
      </c>
      <c r="F104" s="143">
        <f t="shared" si="6"/>
        <v>-3829.56</v>
      </c>
      <c r="G104" s="144">
        <f t="shared" si="9"/>
        <v>146.52183221542649</v>
      </c>
      <c r="H104" s="145">
        <f t="shared" si="10"/>
        <v>35.757778042976511</v>
      </c>
      <c r="I104" s="146">
        <f t="shared" si="11"/>
        <v>83911.213923664109</v>
      </c>
      <c r="J104" s="146">
        <f t="shared" si="7"/>
        <v>111911.21392366411</v>
      </c>
      <c r="K104" s="147"/>
    </row>
    <row r="105" spans="1:11" ht="15">
      <c r="A105" s="152">
        <v>92</v>
      </c>
      <c r="B105" s="141" t="s">
        <v>275</v>
      </c>
      <c r="C105" s="141">
        <v>26</v>
      </c>
      <c r="D105" s="373">
        <v>38.229999999999997</v>
      </c>
      <c r="E105" s="143">
        <f t="shared" si="8"/>
        <v>3867.79</v>
      </c>
      <c r="F105" s="143">
        <f t="shared" si="6"/>
        <v>-3867.79</v>
      </c>
      <c r="G105" s="144">
        <f t="shared" si="9"/>
        <v>147.9846357597047</v>
      </c>
      <c r="H105" s="145">
        <f t="shared" si="10"/>
        <v>36.114743296055977</v>
      </c>
      <c r="I105" s="146">
        <f t="shared" si="11"/>
        <v>84748.888671755718</v>
      </c>
      <c r="J105" s="146">
        <f t="shared" si="7"/>
        <v>112748.88867175572</v>
      </c>
      <c r="K105" s="151" t="s">
        <v>295</v>
      </c>
    </row>
    <row r="106" spans="1:11" ht="15">
      <c r="A106" s="152">
        <v>93</v>
      </c>
      <c r="B106" s="141" t="s">
        <v>275</v>
      </c>
      <c r="C106" s="141">
        <v>26</v>
      </c>
      <c r="D106" s="373">
        <v>34.9</v>
      </c>
      <c r="E106" s="143">
        <f t="shared" si="8"/>
        <v>3902.69</v>
      </c>
      <c r="F106" s="143">
        <f t="shared" si="6"/>
        <v>-3902.69</v>
      </c>
      <c r="G106" s="144">
        <f t="shared" si="9"/>
        <v>149.32002272531574</v>
      </c>
      <c r="H106" s="145">
        <f t="shared" si="10"/>
        <v>36.440615316261919</v>
      </c>
      <c r="I106" s="146">
        <f t="shared" si="11"/>
        <v>85513.598290076334</v>
      </c>
      <c r="J106" s="146">
        <f t="shared" si="7"/>
        <v>113513.59829007633</v>
      </c>
      <c r="K106" s="147"/>
    </row>
    <row r="107" spans="1:11" ht="15">
      <c r="A107" s="140">
        <v>94</v>
      </c>
      <c r="B107" s="141" t="s">
        <v>275</v>
      </c>
      <c r="C107" s="141">
        <v>26</v>
      </c>
      <c r="D107" s="373">
        <v>43.02</v>
      </c>
      <c r="E107" s="143">
        <f t="shared" si="8"/>
        <v>3945.71</v>
      </c>
      <c r="F107" s="143">
        <f t="shared" si="6"/>
        <v>-3945.71</v>
      </c>
      <c r="G107" s="144">
        <f t="shared" si="9"/>
        <v>150.96610717404315</v>
      </c>
      <c r="H107" s="145">
        <f t="shared" si="10"/>
        <v>36.842306270681966</v>
      </c>
      <c r="I107" s="146">
        <f t="shared" si="11"/>
        <v>86456.228885496181</v>
      </c>
      <c r="J107" s="146">
        <f t="shared" si="7"/>
        <v>114456.22888549618</v>
      </c>
      <c r="K107" s="147"/>
    </row>
    <row r="108" spans="1:11" ht="15">
      <c r="A108" s="152">
        <v>95</v>
      </c>
      <c r="B108" s="141" t="s">
        <v>275</v>
      </c>
      <c r="C108" s="141">
        <v>26</v>
      </c>
      <c r="D108" s="373">
        <v>43.32</v>
      </c>
      <c r="E108" s="143">
        <f t="shared" si="8"/>
        <v>3989.03</v>
      </c>
      <c r="F108" s="143">
        <f t="shared" si="6"/>
        <v>-3989.03</v>
      </c>
      <c r="G108" s="144">
        <f t="shared" si="9"/>
        <v>152.62367059382166</v>
      </c>
      <c r="H108" s="145">
        <f t="shared" si="10"/>
        <v>37.246798417252784</v>
      </c>
      <c r="I108" s="146">
        <f t="shared" si="11"/>
        <v>87405.432916030535</v>
      </c>
      <c r="J108" s="146">
        <f t="shared" si="7"/>
        <v>115405.43291603054</v>
      </c>
      <c r="K108" s="151" t="s">
        <v>295</v>
      </c>
    </row>
    <row r="109" spans="1:11" ht="15">
      <c r="A109" s="152">
        <v>96</v>
      </c>
      <c r="B109" s="141" t="s">
        <v>275</v>
      </c>
      <c r="C109" s="141">
        <v>26</v>
      </c>
      <c r="D109" s="373">
        <v>40.83</v>
      </c>
      <c r="E109" s="143">
        <f t="shared" si="8"/>
        <v>4029.86</v>
      </c>
      <c r="F109" s="143">
        <f t="shared" si="6"/>
        <v>-4029.86</v>
      </c>
      <c r="G109" s="144">
        <f t="shared" si="9"/>
        <v>154.18595855387605</v>
      </c>
      <c r="H109" s="145">
        <f t="shared" si="10"/>
        <v>37.628040668972233</v>
      </c>
      <c r="I109" s="146">
        <f t="shared" si="11"/>
        <v>88300.077435114508</v>
      </c>
      <c r="J109" s="146">
        <f t="shared" si="7"/>
        <v>116300.07743511451</v>
      </c>
      <c r="K109" s="147"/>
    </row>
    <row r="110" spans="1:11" ht="15">
      <c r="A110" s="140">
        <v>97</v>
      </c>
      <c r="B110" s="141" t="s">
        <v>275</v>
      </c>
      <c r="C110" s="141">
        <v>26</v>
      </c>
      <c r="D110" s="373">
        <v>43.46</v>
      </c>
      <c r="E110" s="143">
        <f t="shared" si="8"/>
        <v>4073.32</v>
      </c>
      <c r="F110" s="143">
        <f t="shared" si="6"/>
        <v>-4073.32</v>
      </c>
      <c r="G110" s="144">
        <f t="shared" si="9"/>
        <v>155.84887882681173</v>
      </c>
      <c r="H110" s="145">
        <f t="shared" si="10"/>
        <v>38.033840038546742</v>
      </c>
      <c r="I110" s="146">
        <f t="shared" si="11"/>
        <v>89252.3490687023</v>
      </c>
      <c r="J110" s="146">
        <f t="shared" si="7"/>
        <v>117252.3490687023</v>
      </c>
      <c r="K110" s="147"/>
    </row>
    <row r="111" spans="1:11" ht="15">
      <c r="A111" s="152">
        <v>98</v>
      </c>
      <c r="B111" s="141" t="s">
        <v>275</v>
      </c>
      <c r="C111" s="141">
        <v>26</v>
      </c>
      <c r="D111" s="373">
        <v>42.95</v>
      </c>
      <c r="E111" s="143">
        <f t="shared" si="8"/>
        <v>4116.2700000000004</v>
      </c>
      <c r="F111" s="143">
        <f t="shared" si="6"/>
        <v>-4116.2700000000004</v>
      </c>
      <c r="G111" s="144">
        <f t="shared" si="9"/>
        <v>157.49228484896057</v>
      </c>
      <c r="H111" s="145">
        <f t="shared" si="10"/>
        <v>38.43487738146495</v>
      </c>
      <c r="I111" s="146">
        <f t="shared" si="11"/>
        <v>90193.445862595428</v>
      </c>
      <c r="J111" s="146">
        <f t="shared" si="7"/>
        <v>118193.44586259543</v>
      </c>
      <c r="K111" s="151" t="s">
        <v>295</v>
      </c>
    </row>
    <row r="112" spans="1:11" ht="15">
      <c r="A112" s="152">
        <v>99</v>
      </c>
      <c r="B112" s="141" t="s">
        <v>275</v>
      </c>
      <c r="C112" s="141">
        <v>26</v>
      </c>
      <c r="D112" s="373">
        <v>38.51</v>
      </c>
      <c r="E112" s="143">
        <f t="shared" si="8"/>
        <v>4154.7800000000007</v>
      </c>
      <c r="F112" s="143">
        <f t="shared" si="6"/>
        <v>-4154.7800000000007</v>
      </c>
      <c r="G112" s="144">
        <f t="shared" si="9"/>
        <v>158.96580209955314</v>
      </c>
      <c r="H112" s="145">
        <f t="shared" si="10"/>
        <v>38.794457080551794</v>
      </c>
      <c r="I112" s="146">
        <f t="shared" si="11"/>
        <v>91037.255816793899</v>
      </c>
      <c r="J112" s="146">
        <f t="shared" si="7"/>
        <v>119037.2558167939</v>
      </c>
      <c r="K112" s="147"/>
    </row>
    <row r="113" spans="1:11" ht="15">
      <c r="A113" s="140">
        <v>100</v>
      </c>
      <c r="B113" s="141" t="s">
        <v>275</v>
      </c>
      <c r="C113" s="141">
        <v>26</v>
      </c>
      <c r="D113" s="373">
        <v>43.47</v>
      </c>
      <c r="E113" s="143">
        <f t="shared" si="8"/>
        <v>4198.2500000000009</v>
      </c>
      <c r="F113" s="143">
        <f t="shared" si="6"/>
        <v>-4198.2500000000009</v>
      </c>
      <c r="G113" s="144">
        <f t="shared" si="9"/>
        <v>160.62910500485719</v>
      </c>
      <c r="H113" s="145">
        <f t="shared" si="10"/>
        <v>39.200349823197996</v>
      </c>
      <c r="I113" s="146">
        <f t="shared" si="11"/>
        <v>91989.7465648855</v>
      </c>
      <c r="J113" s="146">
        <f t="shared" si="7"/>
        <v>119989.7465648855</v>
      </c>
      <c r="K113" s="147"/>
    </row>
    <row r="114" spans="1:11" ht="15">
      <c r="A114" s="152">
        <v>101</v>
      </c>
      <c r="B114" s="141" t="s">
        <v>275</v>
      </c>
      <c r="C114" s="141">
        <v>26</v>
      </c>
      <c r="D114" s="373">
        <v>44.44</v>
      </c>
      <c r="E114" s="143">
        <f t="shared" si="8"/>
        <v>4242.6900000000005</v>
      </c>
      <c r="F114" s="143">
        <f t="shared" si="6"/>
        <v>-4242.6900000000005</v>
      </c>
      <c r="G114" s="144">
        <f t="shared" si="9"/>
        <v>162.32952324989313</v>
      </c>
      <c r="H114" s="145">
        <f t="shared" si="10"/>
        <v>39.615299753798347</v>
      </c>
      <c r="I114" s="146">
        <f t="shared" si="11"/>
        <v>92963.491419847327</v>
      </c>
      <c r="J114" s="146">
        <f t="shared" si="7"/>
        <v>120963.49141984733</v>
      </c>
      <c r="K114" s="151" t="s">
        <v>295</v>
      </c>
    </row>
    <row r="115" spans="1:11" ht="15">
      <c r="A115" s="152">
        <v>102</v>
      </c>
      <c r="B115" s="141" t="s">
        <v>275</v>
      </c>
      <c r="C115" s="141">
        <v>26</v>
      </c>
      <c r="D115" s="373">
        <v>34.75</v>
      </c>
      <c r="E115" s="143">
        <f t="shared" si="8"/>
        <v>4277.4400000000005</v>
      </c>
      <c r="F115" s="143">
        <f t="shared" si="6"/>
        <v>-4277.4400000000005</v>
      </c>
      <c r="G115" s="144">
        <f t="shared" si="9"/>
        <v>163.65917072997863</v>
      </c>
      <c r="H115" s="145">
        <f t="shared" si="10"/>
        <v>39.939771177928911</v>
      </c>
      <c r="I115" s="146">
        <f t="shared" si="11"/>
        <v>93724.914320610682</v>
      </c>
      <c r="J115" s="146">
        <f t="shared" si="7"/>
        <v>121724.91432061068</v>
      </c>
      <c r="K115" s="147"/>
    </row>
    <row r="116" spans="1:11" ht="15">
      <c r="A116" s="140">
        <v>103</v>
      </c>
      <c r="B116" s="141" t="s">
        <v>275</v>
      </c>
      <c r="C116" s="141">
        <v>26</v>
      </c>
      <c r="D116" s="373">
        <v>38.869999999999997</v>
      </c>
      <c r="E116" s="143">
        <f t="shared" si="8"/>
        <v>4316.3100000000004</v>
      </c>
      <c r="F116" s="143">
        <f t="shared" si="6"/>
        <v>-4316.3100000000004</v>
      </c>
      <c r="G116" s="144">
        <f t="shared" si="9"/>
        <v>165.14646274583251</v>
      </c>
      <c r="H116" s="145">
        <f t="shared" si="10"/>
        <v>40.302712307596678</v>
      </c>
      <c r="I116" s="146">
        <f t="shared" si="11"/>
        <v>94576.612396946555</v>
      </c>
      <c r="J116" s="146">
        <f t="shared" si="7"/>
        <v>122576.61239694656</v>
      </c>
      <c r="K116" s="147"/>
    </row>
    <row r="117" spans="1:11" ht="15">
      <c r="A117" s="152">
        <v>104</v>
      </c>
      <c r="B117" s="141" t="s">
        <v>275</v>
      </c>
      <c r="C117" s="141">
        <v>26</v>
      </c>
      <c r="D117" s="373">
        <v>43.48</v>
      </c>
      <c r="E117" s="143">
        <f t="shared" si="8"/>
        <v>4359.79</v>
      </c>
      <c r="F117" s="143">
        <f t="shared" si="6"/>
        <v>-4359.79</v>
      </c>
      <c r="G117" s="144">
        <f t="shared" si="9"/>
        <v>166.81014828350493</v>
      </c>
      <c r="H117" s="145">
        <f t="shared" si="10"/>
        <v>40.708698423314573</v>
      </c>
      <c r="I117" s="146">
        <f t="shared" si="11"/>
        <v>95529.322259541979</v>
      </c>
      <c r="J117" s="146">
        <f t="shared" si="7"/>
        <v>123529.32225954198</v>
      </c>
      <c r="K117" s="151" t="s">
        <v>295</v>
      </c>
    </row>
    <row r="118" spans="1:11" ht="15">
      <c r="A118" s="152">
        <v>105</v>
      </c>
      <c r="B118" s="141" t="s">
        <v>275</v>
      </c>
      <c r="C118" s="141">
        <v>26</v>
      </c>
      <c r="D118" s="373">
        <v>43.46</v>
      </c>
      <c r="E118" s="143">
        <f t="shared" si="8"/>
        <v>4403.25</v>
      </c>
      <c r="F118" s="143">
        <f t="shared" si="6"/>
        <v>-4403.25</v>
      </c>
      <c r="G118" s="144">
        <f t="shared" si="9"/>
        <v>168.47306855644061</v>
      </c>
      <c r="H118" s="145">
        <f t="shared" si="10"/>
        <v>41.114497792889082</v>
      </c>
      <c r="I118" s="146">
        <f t="shared" si="11"/>
        <v>96481.593893129771</v>
      </c>
      <c r="J118" s="146">
        <f t="shared" si="7"/>
        <v>124481.59389312977</v>
      </c>
      <c r="K118" s="147"/>
    </row>
    <row r="119" spans="1:11" ht="15">
      <c r="A119" s="140">
        <v>106</v>
      </c>
      <c r="B119" s="141" t="s">
        <v>275</v>
      </c>
      <c r="C119" s="141">
        <v>26</v>
      </c>
      <c r="D119" s="373">
        <v>39.81</v>
      </c>
      <c r="E119" s="143">
        <f t="shared" si="8"/>
        <v>4443.0600000000004</v>
      </c>
      <c r="F119" s="143">
        <f t="shared" si="6"/>
        <v>-4443.0600000000004</v>
      </c>
      <c r="G119" s="144">
        <f t="shared" si="9"/>
        <v>169.99632801492129</v>
      </c>
      <c r="H119" s="145">
        <f t="shared" si="10"/>
        <v>41.486215991295921</v>
      </c>
      <c r="I119" s="146">
        <f t="shared" si="11"/>
        <v>97353.888732824431</v>
      </c>
      <c r="J119" s="146">
        <f t="shared" si="7"/>
        <v>125353.88873282443</v>
      </c>
      <c r="K119" s="147"/>
    </row>
    <row r="120" spans="1:11" ht="15">
      <c r="A120" s="152">
        <v>107</v>
      </c>
      <c r="B120" s="141" t="s">
        <v>275</v>
      </c>
      <c r="C120" s="141">
        <v>26</v>
      </c>
      <c r="D120" s="373">
        <v>39.03</v>
      </c>
      <c r="E120" s="143">
        <f t="shared" si="8"/>
        <v>4482.09</v>
      </c>
      <c r="F120" s="143">
        <f t="shared" si="6"/>
        <v>-4482.09</v>
      </c>
      <c r="G120" s="144">
        <f t="shared" si="9"/>
        <v>171.48974214866911</v>
      </c>
      <c r="H120" s="145">
        <f t="shared" si="10"/>
        <v>41.850651090110766</v>
      </c>
      <c r="I120" s="146">
        <f t="shared" si="11"/>
        <v>98209.092641221374</v>
      </c>
      <c r="J120" s="146">
        <f t="shared" si="7"/>
        <v>126209.09264122137</v>
      </c>
      <c r="K120" s="151" t="s">
        <v>295</v>
      </c>
    </row>
    <row r="121" spans="1:11" ht="15">
      <c r="A121" s="152">
        <v>108</v>
      </c>
      <c r="B121" s="141" t="s">
        <v>275</v>
      </c>
      <c r="C121" s="141">
        <v>26</v>
      </c>
      <c r="D121" s="373">
        <v>37.85</v>
      </c>
      <c r="E121" s="143">
        <f t="shared" si="8"/>
        <v>4519.9400000000005</v>
      </c>
      <c r="F121" s="143">
        <f t="shared" si="6"/>
        <v>-4519.9400000000005</v>
      </c>
      <c r="G121" s="144">
        <f t="shared" si="9"/>
        <v>172.93800566294928</v>
      </c>
      <c r="H121" s="145">
        <f t="shared" si="10"/>
        <v>42.204068166465923</v>
      </c>
      <c r="I121" s="146">
        <f t="shared" si="11"/>
        <v>99038.441038167934</v>
      </c>
      <c r="J121" s="146">
        <f t="shared" si="7"/>
        <v>127038.44103816793</v>
      </c>
      <c r="K121" s="147"/>
    </row>
    <row r="122" spans="1:11" ht="15">
      <c r="A122" s="140">
        <v>109</v>
      </c>
      <c r="B122" s="141" t="s">
        <v>275</v>
      </c>
      <c r="C122" s="141">
        <v>26</v>
      </c>
      <c r="D122" s="373">
        <v>39.4</v>
      </c>
      <c r="E122" s="143">
        <f t="shared" si="8"/>
        <v>4559.34</v>
      </c>
      <c r="F122" s="143">
        <f t="shared" si="6"/>
        <v>-4559.34</v>
      </c>
      <c r="G122" s="144">
        <f t="shared" si="9"/>
        <v>174.44557719432677</v>
      </c>
      <c r="H122" s="145">
        <f t="shared" si="10"/>
        <v>42.571958068933377</v>
      </c>
      <c r="I122" s="146">
        <f t="shared" si="11"/>
        <v>99901.752183206103</v>
      </c>
      <c r="J122" s="146">
        <f t="shared" si="7"/>
        <v>127901.7521832061</v>
      </c>
      <c r="K122" s="147"/>
    </row>
    <row r="123" spans="1:11" ht="15">
      <c r="A123" s="152">
        <v>110</v>
      </c>
      <c r="B123" s="141" t="s">
        <v>275</v>
      </c>
      <c r="C123" s="141">
        <v>26</v>
      </c>
      <c r="D123" s="373">
        <v>43.03</v>
      </c>
      <c r="E123" s="143">
        <f t="shared" si="8"/>
        <v>4602.37</v>
      </c>
      <c r="F123" s="143">
        <f t="shared" si="6"/>
        <v>-4602.37</v>
      </c>
      <c r="G123" s="144">
        <f t="shared" si="9"/>
        <v>176.09204427542255</v>
      </c>
      <c r="H123" s="145">
        <f t="shared" si="10"/>
        <v>42.973742396425116</v>
      </c>
      <c r="I123" s="146">
        <f t="shared" si="11"/>
        <v>100844.60189312977</v>
      </c>
      <c r="J123" s="146">
        <f t="shared" si="7"/>
        <v>128844.60189312977</v>
      </c>
      <c r="K123" s="151" t="s">
        <v>295</v>
      </c>
    </row>
    <row r="124" spans="1:11" ht="15">
      <c r="A124" s="152">
        <v>111</v>
      </c>
      <c r="B124" s="141" t="s">
        <v>275</v>
      </c>
      <c r="C124" s="141">
        <v>26</v>
      </c>
      <c r="D124" s="373">
        <v>43.02</v>
      </c>
      <c r="E124" s="143">
        <f t="shared" si="8"/>
        <v>4645.3900000000003</v>
      </c>
      <c r="F124" s="143">
        <f t="shared" si="6"/>
        <v>-4645.3900000000003</v>
      </c>
      <c r="G124" s="144">
        <f t="shared" si="9"/>
        <v>177.73812872414996</v>
      </c>
      <c r="H124" s="145">
        <f t="shared" si="10"/>
        <v>43.375433350845164</v>
      </c>
      <c r="I124" s="146">
        <f t="shared" si="11"/>
        <v>101787.23248854962</v>
      </c>
      <c r="J124" s="146">
        <f t="shared" si="7"/>
        <v>129787.23248854962</v>
      </c>
      <c r="K124" s="147"/>
    </row>
    <row r="125" spans="1:11" ht="15">
      <c r="A125" s="140">
        <v>112</v>
      </c>
      <c r="B125" s="141" t="s">
        <v>275</v>
      </c>
      <c r="C125" s="141">
        <v>26</v>
      </c>
      <c r="D125" s="373">
        <v>35.51</v>
      </c>
      <c r="E125" s="143">
        <f t="shared" si="8"/>
        <v>4680.9000000000005</v>
      </c>
      <c r="F125" s="143">
        <f t="shared" si="6"/>
        <v>-4680.9000000000005</v>
      </c>
      <c r="G125" s="144">
        <f t="shared" si="9"/>
        <v>179.09685626423155</v>
      </c>
      <c r="H125" s="145">
        <f t="shared" si="10"/>
        <v>43.707001128424338</v>
      </c>
      <c r="I125" s="146">
        <f t="shared" si="11"/>
        <v>102565.30809160306</v>
      </c>
      <c r="J125" s="146">
        <f t="shared" si="7"/>
        <v>130565.30809160306</v>
      </c>
      <c r="K125" s="147"/>
    </row>
    <row r="126" spans="1:11" ht="15">
      <c r="A126" s="152">
        <v>113</v>
      </c>
      <c r="B126" s="141" t="s">
        <v>275</v>
      </c>
      <c r="C126" s="141">
        <v>26</v>
      </c>
      <c r="D126" s="373">
        <v>38.82</v>
      </c>
      <c r="E126" s="143">
        <f t="shared" si="8"/>
        <v>4719.72</v>
      </c>
      <c r="F126" s="143">
        <f t="shared" si="6"/>
        <v>-4719.72</v>
      </c>
      <c r="G126" s="144">
        <f t="shared" si="9"/>
        <v>180.5822351182436</v>
      </c>
      <c r="H126" s="145">
        <f t="shared" si="10"/>
        <v>44.069475392733644</v>
      </c>
      <c r="I126" s="146">
        <f t="shared" si="11"/>
        <v>103415.91059541986</v>
      </c>
      <c r="J126" s="146">
        <f t="shared" si="7"/>
        <v>131415.91059541987</v>
      </c>
      <c r="K126" s="151" t="s">
        <v>295</v>
      </c>
    </row>
    <row r="127" spans="1:11" ht="15">
      <c r="A127" s="152">
        <v>114</v>
      </c>
      <c r="B127" s="141" t="s">
        <v>275</v>
      </c>
      <c r="C127" s="141">
        <v>26</v>
      </c>
      <c r="D127" s="373">
        <v>39.46</v>
      </c>
      <c r="E127" s="143">
        <f t="shared" si="8"/>
        <v>4759.18</v>
      </c>
      <c r="F127" s="143">
        <f t="shared" si="6"/>
        <v>-4759.18</v>
      </c>
      <c r="G127" s="144">
        <f t="shared" si="9"/>
        <v>182.09210244383132</v>
      </c>
      <c r="H127" s="145">
        <f t="shared" si="10"/>
        <v>44.437925533631251</v>
      </c>
      <c r="I127" s="146">
        <f t="shared" si="11"/>
        <v>104280.53642748093</v>
      </c>
      <c r="J127" s="146">
        <f t="shared" si="7"/>
        <v>132280.53642748093</v>
      </c>
      <c r="K127" s="147"/>
    </row>
    <row r="128" spans="1:11" ht="15">
      <c r="A128" s="140">
        <v>115</v>
      </c>
      <c r="B128" s="141" t="s">
        <v>275</v>
      </c>
      <c r="C128" s="141">
        <v>26</v>
      </c>
      <c r="D128" s="373">
        <v>43.47</v>
      </c>
      <c r="E128" s="143">
        <f t="shared" si="8"/>
        <v>4802.6500000000005</v>
      </c>
      <c r="F128" s="143">
        <f t="shared" si="6"/>
        <v>-4802.6500000000005</v>
      </c>
      <c r="G128" s="144">
        <f t="shared" si="9"/>
        <v>183.75540534913537</v>
      </c>
      <c r="H128" s="145">
        <f t="shared" si="10"/>
        <v>44.843818276277453</v>
      </c>
      <c r="I128" s="146">
        <f t="shared" si="11"/>
        <v>105233.02717557253</v>
      </c>
      <c r="J128" s="146">
        <f t="shared" si="7"/>
        <v>133233.02717557253</v>
      </c>
      <c r="K128" s="147"/>
    </row>
    <row r="129" spans="1:12" ht="15">
      <c r="A129" s="152">
        <v>116</v>
      </c>
      <c r="B129" s="141" t="s">
        <v>275</v>
      </c>
      <c r="C129" s="141">
        <v>26</v>
      </c>
      <c r="D129" s="373">
        <v>38.549999999999997</v>
      </c>
      <c r="E129" s="143">
        <f t="shared" si="8"/>
        <v>4841.2000000000007</v>
      </c>
      <c r="F129" s="143">
        <f t="shared" si="6"/>
        <v>-4841.2000000000007</v>
      </c>
      <c r="G129" s="144">
        <f t="shared" si="9"/>
        <v>185.23045312920144</v>
      </c>
      <c r="H129" s="145">
        <f t="shared" si="10"/>
        <v>45.203771467651066</v>
      </c>
      <c r="I129" s="146">
        <f t="shared" si="11"/>
        <v>106077.71358778626</v>
      </c>
      <c r="J129" s="146">
        <f t="shared" si="7"/>
        <v>134077.71358778625</v>
      </c>
      <c r="K129" s="151" t="s">
        <v>295</v>
      </c>
    </row>
    <row r="130" spans="1:12" ht="15">
      <c r="A130" s="152">
        <v>117</v>
      </c>
      <c r="B130" s="141" t="s">
        <v>275</v>
      </c>
      <c r="C130" s="141">
        <v>26</v>
      </c>
      <c r="D130" s="373">
        <v>39.75</v>
      </c>
      <c r="E130" s="143">
        <f t="shared" si="8"/>
        <v>4880.9500000000007</v>
      </c>
      <c r="F130" s="143">
        <f t="shared" si="6"/>
        <v>-4880.9500000000007</v>
      </c>
      <c r="G130" s="144">
        <f t="shared" si="9"/>
        <v>186.75141679347189</v>
      </c>
      <c r="H130" s="145">
        <f t="shared" si="10"/>
        <v>45.574929427627751</v>
      </c>
      <c r="I130" s="146">
        <f t="shared" si="11"/>
        <v>106948.69374045801</v>
      </c>
      <c r="J130" s="146">
        <f t="shared" si="7"/>
        <v>134948.69374045799</v>
      </c>
      <c r="K130" s="147"/>
    </row>
    <row r="131" spans="1:12" ht="15">
      <c r="A131" s="140">
        <v>118</v>
      </c>
      <c r="B131" s="141" t="s">
        <v>275</v>
      </c>
      <c r="C131" s="141">
        <v>26</v>
      </c>
      <c r="D131" s="373">
        <v>43.48</v>
      </c>
      <c r="E131" s="143">
        <f t="shared" si="8"/>
        <v>4924.43</v>
      </c>
      <c r="F131" s="143">
        <f t="shared" si="6"/>
        <v>-4924.43</v>
      </c>
      <c r="G131" s="144">
        <f t="shared" si="9"/>
        <v>188.41510233114431</v>
      </c>
      <c r="H131" s="145">
        <f t="shared" si="10"/>
        <v>45.980915543345645</v>
      </c>
      <c r="I131" s="146">
        <f t="shared" si="11"/>
        <v>107901.40360305343</v>
      </c>
      <c r="J131" s="146">
        <f t="shared" si="7"/>
        <v>135901.40360305342</v>
      </c>
      <c r="K131" s="157"/>
    </row>
    <row r="132" spans="1:12" ht="15">
      <c r="A132" s="152">
        <v>119</v>
      </c>
      <c r="B132" s="141" t="s">
        <v>275</v>
      </c>
      <c r="C132" s="141">
        <v>26</v>
      </c>
      <c r="D132" s="373">
        <v>42.07</v>
      </c>
      <c r="E132" s="143">
        <f t="shared" si="8"/>
        <v>4966.5</v>
      </c>
      <c r="F132" s="143">
        <f t="shared" si="6"/>
        <v>-4966.5</v>
      </c>
      <c r="G132" s="144">
        <f t="shared" si="9"/>
        <v>190.02483670487658</v>
      </c>
      <c r="H132" s="145">
        <f t="shared" si="10"/>
        <v>46.373736055954936</v>
      </c>
      <c r="I132" s="146">
        <f t="shared" si="11"/>
        <v>108823.21832061069</v>
      </c>
      <c r="J132" s="146">
        <f t="shared" si="7"/>
        <v>136823.2183206107</v>
      </c>
      <c r="K132" s="151" t="s">
        <v>295</v>
      </c>
    </row>
    <row r="133" spans="1:12" ht="15">
      <c r="A133" s="152">
        <v>120</v>
      </c>
      <c r="B133" s="141" t="s">
        <v>275</v>
      </c>
      <c r="C133" s="141">
        <v>26</v>
      </c>
      <c r="D133" s="374">
        <v>43.33</v>
      </c>
      <c r="E133" s="143">
        <f t="shared" si="8"/>
        <v>5009.83</v>
      </c>
      <c r="F133" s="143">
        <f t="shared" si="6"/>
        <v>-5009.83</v>
      </c>
      <c r="G133" s="144">
        <f t="shared" si="9"/>
        <v>191.68278275702346</v>
      </c>
      <c r="H133" s="145">
        <f t="shared" si="10"/>
        <v>46.778321575597445</v>
      </c>
      <c r="I133" s="146">
        <f t="shared" si="11"/>
        <v>109772.64146564885</v>
      </c>
      <c r="J133" s="146">
        <f t="shared" si="7"/>
        <v>137772.64146564883</v>
      </c>
      <c r="K133" s="160"/>
    </row>
    <row r="134" spans="1:12" ht="15.75">
      <c r="A134" s="140">
        <v>121</v>
      </c>
      <c r="B134" s="141" t="s">
        <v>275</v>
      </c>
      <c r="C134" s="141">
        <v>26</v>
      </c>
      <c r="D134" s="375">
        <v>39.57</v>
      </c>
      <c r="E134" s="143">
        <f t="shared" si="8"/>
        <v>5049.3999999999996</v>
      </c>
      <c r="F134" s="143">
        <f t="shared" si="6"/>
        <v>-5049.3999999999996</v>
      </c>
      <c r="G134" s="144">
        <f t="shared" si="9"/>
        <v>193.19685903866326</v>
      </c>
      <c r="H134" s="145">
        <f t="shared" si="10"/>
        <v>47.147798820283668</v>
      </c>
      <c r="I134" s="146">
        <f t="shared" si="11"/>
        <v>110639.6775572519</v>
      </c>
      <c r="J134" s="146">
        <f t="shared" si="7"/>
        <v>138639.67755725188</v>
      </c>
      <c r="K134" s="161"/>
    </row>
    <row r="135" spans="1:12" ht="15">
      <c r="A135" s="152">
        <v>122</v>
      </c>
      <c r="B135" s="141" t="s">
        <v>275</v>
      </c>
      <c r="C135" s="141">
        <v>26</v>
      </c>
      <c r="D135" s="373">
        <v>42.63</v>
      </c>
      <c r="E135" s="143">
        <f t="shared" si="8"/>
        <v>5092.03</v>
      </c>
      <c r="F135" s="143">
        <f t="shared" si="6"/>
        <v>-5092.03</v>
      </c>
      <c r="G135" s="144">
        <f t="shared" si="9"/>
        <v>194.82802082502425</v>
      </c>
      <c r="H135" s="145">
        <f t="shared" si="10"/>
        <v>47.545848224907722</v>
      </c>
      <c r="I135" s="146">
        <f t="shared" si="11"/>
        <v>111573.76268702289</v>
      </c>
      <c r="J135" s="146">
        <f t="shared" si="7"/>
        <v>139573.76268702289</v>
      </c>
      <c r="K135" s="151" t="s">
        <v>295</v>
      </c>
    </row>
    <row r="136" spans="1:12" ht="15">
      <c r="A136" s="152">
        <v>123</v>
      </c>
      <c r="B136" s="141" t="s">
        <v>275</v>
      </c>
      <c r="C136" s="141">
        <v>26</v>
      </c>
      <c r="D136" s="373">
        <v>39.08</v>
      </c>
      <c r="E136" s="143">
        <f t="shared" si="8"/>
        <v>5131.1099999999997</v>
      </c>
      <c r="F136" s="143">
        <f t="shared" si="6"/>
        <v>-5131.1099999999997</v>
      </c>
      <c r="G136" s="144">
        <f t="shared" si="9"/>
        <v>196.32334812061393</v>
      </c>
      <c r="H136" s="145">
        <f t="shared" si="10"/>
        <v>47.910750189081028</v>
      </c>
      <c r="I136" s="146">
        <f t="shared" si="11"/>
        <v>112430.06216793892</v>
      </c>
      <c r="J136" s="146">
        <f t="shared" si="7"/>
        <v>140430.06216793892</v>
      </c>
      <c r="K136" s="162"/>
    </row>
    <row r="137" spans="1:12" ht="15.75">
      <c r="A137" s="140">
        <v>124</v>
      </c>
      <c r="B137" s="141" t="s">
        <v>275</v>
      </c>
      <c r="C137" s="141">
        <v>26</v>
      </c>
      <c r="D137" s="373">
        <v>38.869999999999997</v>
      </c>
      <c r="E137" s="143">
        <f t="shared" si="8"/>
        <v>5169.9799999999996</v>
      </c>
      <c r="F137" s="143">
        <f t="shared" si="6"/>
        <v>-5169.9799999999996</v>
      </c>
      <c r="G137" s="144">
        <f t="shared" si="9"/>
        <v>197.81064013646781</v>
      </c>
      <c r="H137" s="145">
        <f t="shared" si="10"/>
        <v>48.273691318748796</v>
      </c>
      <c r="I137" s="146">
        <f t="shared" si="11"/>
        <v>113281.76024427479</v>
      </c>
      <c r="J137" s="146">
        <f t="shared" si="7"/>
        <v>141281.7602442748</v>
      </c>
      <c r="K137" s="161"/>
    </row>
    <row r="138" spans="1:12" ht="15">
      <c r="A138" s="152">
        <v>125</v>
      </c>
      <c r="B138" s="141" t="s">
        <v>275</v>
      </c>
      <c r="C138" s="141">
        <v>26</v>
      </c>
      <c r="D138" s="373">
        <v>43.34</v>
      </c>
      <c r="E138" s="143">
        <f t="shared" si="8"/>
        <v>5213.32</v>
      </c>
      <c r="F138" s="143">
        <f t="shared" si="6"/>
        <v>-5213.32</v>
      </c>
      <c r="G138" s="144">
        <f t="shared" si="9"/>
        <v>199.46896882098306</v>
      </c>
      <c r="H138" s="145">
        <f t="shared" si="10"/>
        <v>48.678370211462997</v>
      </c>
      <c r="I138" s="146">
        <f t="shared" si="11"/>
        <v>114231.40250381677</v>
      </c>
      <c r="J138" s="146">
        <f t="shared" si="7"/>
        <v>142231.40250381676</v>
      </c>
      <c r="K138" s="151" t="s">
        <v>295</v>
      </c>
    </row>
    <row r="139" spans="1:12" ht="15">
      <c r="A139" s="152">
        <v>126</v>
      </c>
      <c r="B139" s="141" t="s">
        <v>275</v>
      </c>
      <c r="C139" s="141">
        <v>26</v>
      </c>
      <c r="D139" s="373">
        <v>43.48</v>
      </c>
      <c r="E139" s="143">
        <f t="shared" si="8"/>
        <v>5256.7999999999993</v>
      </c>
      <c r="F139" s="143">
        <f t="shared" si="6"/>
        <v>-5256.7999999999993</v>
      </c>
      <c r="G139" s="144">
        <f t="shared" si="9"/>
        <v>201.13265435865549</v>
      </c>
      <c r="H139" s="145">
        <f t="shared" si="10"/>
        <v>49.084356327180892</v>
      </c>
      <c r="I139" s="146">
        <f t="shared" si="11"/>
        <v>115184.1123664122</v>
      </c>
      <c r="J139" s="146">
        <f t="shared" si="7"/>
        <v>143184.11236641218</v>
      </c>
      <c r="K139" s="160"/>
    </row>
    <row r="140" spans="1:12" ht="15.75">
      <c r="A140" s="140">
        <v>127</v>
      </c>
      <c r="B140" s="141" t="s">
        <v>275</v>
      </c>
      <c r="C140" s="141">
        <v>26</v>
      </c>
      <c r="D140" s="373">
        <v>43.34</v>
      </c>
      <c r="E140" s="143">
        <f t="shared" si="8"/>
        <v>5300.1399999999994</v>
      </c>
      <c r="F140" s="143">
        <f t="shared" ref="F140:F203" si="12">F139-D140</f>
        <v>-5300.1399999999994</v>
      </c>
      <c r="G140" s="144">
        <f t="shared" si="9"/>
        <v>202.79098304317074</v>
      </c>
      <c r="H140" s="145">
        <f t="shared" si="10"/>
        <v>49.489035219895094</v>
      </c>
      <c r="I140" s="146">
        <f t="shared" si="11"/>
        <v>116133.75462595419</v>
      </c>
      <c r="J140" s="146">
        <f t="shared" ref="J140:J203" si="13">I140+$K$7</f>
        <v>144133.7546259542</v>
      </c>
      <c r="K140" s="161"/>
    </row>
    <row r="141" spans="1:12" ht="15">
      <c r="A141" s="152">
        <v>128</v>
      </c>
      <c r="B141" s="141" t="s">
        <v>275</v>
      </c>
      <c r="C141" s="141">
        <v>26</v>
      </c>
      <c r="D141" s="373">
        <v>39.08</v>
      </c>
      <c r="E141" s="143">
        <f t="shared" ref="E141:E204" si="14">E140+D141</f>
        <v>5339.2199999999993</v>
      </c>
      <c r="F141" s="143">
        <f t="shared" si="12"/>
        <v>-5339.2199999999993</v>
      </c>
      <c r="G141" s="144">
        <f t="shared" ref="G141:G204" si="15">G140+(VLOOKUP(C141,$D$5:$E$7,2,FALSE))^2/1029.4*D141</f>
        <v>204.28631033876042</v>
      </c>
      <c r="H141" s="145">
        <f t="shared" ref="H141:H204" si="16">H140+D141*($A$5^2-VLOOKUP(C141,D$5:E$7,2)^2)/1029.4</f>
        <v>49.8539371840684</v>
      </c>
      <c r="I141" s="146">
        <f t="shared" ref="I141:I204" si="17">I140+D141*C141*$D$10</f>
        <v>116990.05410687022</v>
      </c>
      <c r="J141" s="146">
        <f t="shared" si="13"/>
        <v>144990.0541068702</v>
      </c>
      <c r="K141" s="151" t="s">
        <v>295</v>
      </c>
      <c r="L141" s="163"/>
    </row>
    <row r="142" spans="1:12" ht="15">
      <c r="A142" s="152">
        <v>129</v>
      </c>
      <c r="B142" s="141" t="s">
        <v>275</v>
      </c>
      <c r="C142" s="141">
        <v>26</v>
      </c>
      <c r="D142" s="373">
        <v>39.08</v>
      </c>
      <c r="E142" s="143">
        <f t="shared" si="14"/>
        <v>5378.2999999999993</v>
      </c>
      <c r="F142" s="143">
        <f t="shared" si="12"/>
        <v>-5378.2999999999993</v>
      </c>
      <c r="G142" s="144">
        <f t="shared" si="15"/>
        <v>205.78163763435009</v>
      </c>
      <c r="H142" s="145">
        <f t="shared" si="16"/>
        <v>50.218839148241706</v>
      </c>
      <c r="I142" s="146">
        <f t="shared" si="17"/>
        <v>117846.35358778625</v>
      </c>
      <c r="J142" s="146">
        <f t="shared" si="13"/>
        <v>145846.35358778626</v>
      </c>
      <c r="K142" s="162"/>
      <c r="L142" s="163"/>
    </row>
    <row r="143" spans="1:12" ht="15">
      <c r="A143" s="140">
        <v>130</v>
      </c>
      <c r="B143" s="141" t="s">
        <v>275</v>
      </c>
      <c r="C143" s="141">
        <v>26</v>
      </c>
      <c r="D143" s="373">
        <v>43.48</v>
      </c>
      <c r="E143" s="143">
        <f t="shared" si="14"/>
        <v>5421.7799999999988</v>
      </c>
      <c r="F143" s="143">
        <f t="shared" si="12"/>
        <v>-5421.7799999999988</v>
      </c>
      <c r="G143" s="144">
        <f t="shared" si="15"/>
        <v>207.44532317202251</v>
      </c>
      <c r="H143" s="145">
        <f t="shared" si="16"/>
        <v>50.6248252639596</v>
      </c>
      <c r="I143" s="146">
        <f t="shared" si="17"/>
        <v>118799.06345038167</v>
      </c>
      <c r="J143" s="146">
        <f t="shared" si="13"/>
        <v>146799.06345038168</v>
      </c>
      <c r="K143" s="164"/>
      <c r="L143" s="163"/>
    </row>
    <row r="144" spans="1:12" ht="15">
      <c r="A144" s="152">
        <v>131</v>
      </c>
      <c r="B144" s="141" t="s">
        <v>275</v>
      </c>
      <c r="C144" s="141">
        <v>26</v>
      </c>
      <c r="D144" s="373">
        <v>43.46</v>
      </c>
      <c r="E144" s="143">
        <f t="shared" si="14"/>
        <v>5465.2399999999989</v>
      </c>
      <c r="F144" s="143">
        <f t="shared" si="12"/>
        <v>-5465.2399999999989</v>
      </c>
      <c r="G144" s="144">
        <f t="shared" si="15"/>
        <v>209.10824344495819</v>
      </c>
      <c r="H144" s="145">
        <f t="shared" si="16"/>
        <v>51.03062463353411</v>
      </c>
      <c r="I144" s="146">
        <f t="shared" si="17"/>
        <v>119751.33508396946</v>
      </c>
      <c r="J144" s="146">
        <f t="shared" si="13"/>
        <v>147751.33508396946</v>
      </c>
      <c r="K144" s="151" t="s">
        <v>295</v>
      </c>
      <c r="L144" s="163"/>
    </row>
    <row r="145" spans="1:12" ht="15">
      <c r="A145" s="152">
        <v>132</v>
      </c>
      <c r="B145" s="141" t="s">
        <v>275</v>
      </c>
      <c r="C145" s="141">
        <v>26</v>
      </c>
      <c r="D145" s="373">
        <v>40.36</v>
      </c>
      <c r="E145" s="143">
        <f t="shared" si="14"/>
        <v>5505.5999999999985</v>
      </c>
      <c r="F145" s="143">
        <f t="shared" si="12"/>
        <v>-5505.5999999999985</v>
      </c>
      <c r="G145" s="144">
        <f t="shared" si="15"/>
        <v>210.6525476836992</v>
      </c>
      <c r="H145" s="145">
        <f t="shared" si="16"/>
        <v>51.40747835088402</v>
      </c>
      <c r="I145" s="146">
        <f t="shared" si="17"/>
        <v>120635.68122137405</v>
      </c>
      <c r="J145" s="146">
        <f t="shared" si="13"/>
        <v>148635.68122137405</v>
      </c>
      <c r="K145" s="165"/>
    </row>
    <row r="146" spans="1:12" ht="15.75">
      <c r="A146" s="140">
        <v>133</v>
      </c>
      <c r="B146" s="141" t="s">
        <v>275</v>
      </c>
      <c r="C146" s="141">
        <v>26</v>
      </c>
      <c r="D146" s="373">
        <v>43.34</v>
      </c>
      <c r="E146" s="143">
        <f t="shared" si="14"/>
        <v>5548.9399999999987</v>
      </c>
      <c r="F146" s="143">
        <f t="shared" si="12"/>
        <v>-5548.9399999999987</v>
      </c>
      <c r="G146" s="144">
        <f t="shared" si="15"/>
        <v>212.31087636821445</v>
      </c>
      <c r="H146" s="145">
        <f t="shared" si="16"/>
        <v>51.812157243598222</v>
      </c>
      <c r="I146" s="146">
        <f t="shared" si="17"/>
        <v>121585.32348091603</v>
      </c>
      <c r="J146" s="146">
        <f t="shared" si="13"/>
        <v>149585.32348091603</v>
      </c>
      <c r="K146" s="161"/>
      <c r="L146" s="163"/>
    </row>
    <row r="147" spans="1:12" ht="15">
      <c r="A147" s="152">
        <v>134</v>
      </c>
      <c r="B147" s="141" t="s">
        <v>275</v>
      </c>
      <c r="C147" s="141">
        <v>26</v>
      </c>
      <c r="D147" s="373">
        <v>43.34</v>
      </c>
      <c r="E147" s="143">
        <f t="shared" si="14"/>
        <v>5592.2799999999988</v>
      </c>
      <c r="F147" s="143">
        <f t="shared" si="12"/>
        <v>-5592.2799999999988</v>
      </c>
      <c r="G147" s="144">
        <f t="shared" si="15"/>
        <v>213.96920505272971</v>
      </c>
      <c r="H147" s="145">
        <f t="shared" si="16"/>
        <v>52.216836136312423</v>
      </c>
      <c r="I147" s="146">
        <f t="shared" si="17"/>
        <v>122534.96574045802</v>
      </c>
      <c r="J147" s="146">
        <f t="shared" si="13"/>
        <v>150534.96574045802</v>
      </c>
      <c r="K147" s="151" t="s">
        <v>295</v>
      </c>
      <c r="L147" s="163"/>
    </row>
    <row r="148" spans="1:12" ht="15">
      <c r="A148" s="152">
        <v>135</v>
      </c>
      <c r="B148" s="141" t="s">
        <v>275</v>
      </c>
      <c r="C148" s="141">
        <v>26</v>
      </c>
      <c r="D148" s="373">
        <v>43.31</v>
      </c>
      <c r="E148" s="143">
        <f t="shared" si="14"/>
        <v>5635.5899999999992</v>
      </c>
      <c r="F148" s="143">
        <f t="shared" si="12"/>
        <v>-5635.5899999999992</v>
      </c>
      <c r="G148" s="144">
        <f t="shared" si="15"/>
        <v>215.62638584013985</v>
      </c>
      <c r="H148" s="145">
        <f t="shared" si="16"/>
        <v>52.621234909811548</v>
      </c>
      <c r="I148" s="146">
        <f t="shared" si="17"/>
        <v>123483.95065648855</v>
      </c>
      <c r="J148" s="146">
        <f t="shared" si="13"/>
        <v>151483.95065648854</v>
      </c>
      <c r="K148" s="147"/>
      <c r="L148" s="163"/>
    </row>
    <row r="149" spans="1:12" ht="15">
      <c r="A149" s="140">
        <v>136</v>
      </c>
      <c r="B149" s="141" t="s">
        <v>275</v>
      </c>
      <c r="C149" s="141">
        <v>26</v>
      </c>
      <c r="D149" s="373">
        <v>43.33</v>
      </c>
      <c r="E149" s="143">
        <f t="shared" si="14"/>
        <v>5678.9199999999992</v>
      </c>
      <c r="F149" s="143">
        <f t="shared" si="12"/>
        <v>-5678.9199999999992</v>
      </c>
      <c r="G149" s="144">
        <f t="shared" si="15"/>
        <v>217.28433189228673</v>
      </c>
      <c r="H149" s="145">
        <f t="shared" si="16"/>
        <v>53.025820429454058</v>
      </c>
      <c r="I149" s="146">
        <f t="shared" si="17"/>
        <v>124433.37380152672</v>
      </c>
      <c r="J149" s="146">
        <f t="shared" si="13"/>
        <v>152433.37380152673</v>
      </c>
      <c r="K149" s="147"/>
      <c r="L149" s="163"/>
    </row>
    <row r="150" spans="1:12" ht="15">
      <c r="A150" s="152">
        <v>137</v>
      </c>
      <c r="B150" s="141" t="s">
        <v>275</v>
      </c>
      <c r="C150" s="141">
        <v>26</v>
      </c>
      <c r="D150" s="373">
        <v>43.36</v>
      </c>
      <c r="E150" s="143">
        <f t="shared" si="14"/>
        <v>5722.2799999999988</v>
      </c>
      <c r="F150" s="143">
        <f t="shared" si="12"/>
        <v>-5722.2799999999988</v>
      </c>
      <c r="G150" s="144">
        <f t="shared" si="15"/>
        <v>218.94342584153873</v>
      </c>
      <c r="H150" s="145">
        <f t="shared" si="16"/>
        <v>53.430686068311644</v>
      </c>
      <c r="I150" s="146">
        <f t="shared" si="17"/>
        <v>125383.45429007633</v>
      </c>
      <c r="J150" s="146">
        <f t="shared" si="13"/>
        <v>153383.45429007633</v>
      </c>
      <c r="K150" s="151" t="s">
        <v>295</v>
      </c>
      <c r="L150" s="163"/>
    </row>
    <row r="151" spans="1:12" ht="15">
      <c r="A151" s="152">
        <v>138</v>
      </c>
      <c r="B151" s="141" t="s">
        <v>275</v>
      </c>
      <c r="C151" s="141">
        <v>26</v>
      </c>
      <c r="D151" s="373">
        <v>43.34</v>
      </c>
      <c r="E151" s="143">
        <f t="shared" si="14"/>
        <v>5765.619999999999</v>
      </c>
      <c r="F151" s="143">
        <f t="shared" si="12"/>
        <v>-5765.619999999999</v>
      </c>
      <c r="G151" s="144">
        <f t="shared" si="15"/>
        <v>220.60175452605398</v>
      </c>
      <c r="H151" s="145">
        <f t="shared" si="16"/>
        <v>53.835364961025846</v>
      </c>
      <c r="I151" s="146">
        <f t="shared" si="17"/>
        <v>126333.09654961832</v>
      </c>
      <c r="J151" s="146">
        <f t="shared" si="13"/>
        <v>154333.09654961832</v>
      </c>
      <c r="K151" s="147"/>
      <c r="L151" s="163"/>
    </row>
    <row r="152" spans="1:12" ht="15">
      <c r="A152" s="140">
        <v>139</v>
      </c>
      <c r="B152" s="141" t="s">
        <v>275</v>
      </c>
      <c r="C152" s="141">
        <v>26</v>
      </c>
      <c r="D152" s="373">
        <v>43.33</v>
      </c>
      <c r="E152" s="143">
        <f t="shared" si="14"/>
        <v>5808.9499999999989</v>
      </c>
      <c r="F152" s="143">
        <f t="shared" si="12"/>
        <v>-5808.9499999999989</v>
      </c>
      <c r="G152" s="144">
        <f t="shared" si="15"/>
        <v>222.25970057820086</v>
      </c>
      <c r="H152" s="145">
        <f t="shared" si="16"/>
        <v>54.239950480668355</v>
      </c>
      <c r="I152" s="146">
        <f t="shared" si="17"/>
        <v>127282.51969465648</v>
      </c>
      <c r="J152" s="146">
        <f t="shared" si="13"/>
        <v>155282.51969465648</v>
      </c>
      <c r="K152" s="147"/>
    </row>
    <row r="153" spans="1:12" ht="15">
      <c r="A153" s="152">
        <v>140</v>
      </c>
      <c r="B153" s="141" t="s">
        <v>275</v>
      </c>
      <c r="C153" s="141">
        <v>26</v>
      </c>
      <c r="D153" s="373">
        <v>43.48</v>
      </c>
      <c r="E153" s="143">
        <f t="shared" si="14"/>
        <v>5852.4299999999985</v>
      </c>
      <c r="F153" s="143">
        <f t="shared" si="12"/>
        <v>-5852.4299999999985</v>
      </c>
      <c r="G153" s="144">
        <f t="shared" si="15"/>
        <v>223.92338611587329</v>
      </c>
      <c r="H153" s="145">
        <f t="shared" si="16"/>
        <v>54.64593659638625</v>
      </c>
      <c r="I153" s="146">
        <f t="shared" si="17"/>
        <v>128235.22955725191</v>
      </c>
      <c r="J153" s="146">
        <f t="shared" si="13"/>
        <v>156235.22955725191</v>
      </c>
      <c r="K153" s="151" t="s">
        <v>295</v>
      </c>
    </row>
    <row r="154" spans="1:12" ht="15">
      <c r="A154" s="152">
        <v>141</v>
      </c>
      <c r="B154" s="141" t="s">
        <v>275</v>
      </c>
      <c r="C154" s="141">
        <v>26</v>
      </c>
      <c r="D154" s="373">
        <v>38.770000000000003</v>
      </c>
      <c r="E154" s="143">
        <f t="shared" si="14"/>
        <v>5891.1999999999989</v>
      </c>
      <c r="F154" s="143">
        <f t="shared" si="12"/>
        <v>-5891.1999999999989</v>
      </c>
      <c r="G154" s="144">
        <f t="shared" si="15"/>
        <v>225.40685180804348</v>
      </c>
      <c r="H154" s="145">
        <f t="shared" si="16"/>
        <v>55.007943995337094</v>
      </c>
      <c r="I154" s="146">
        <f t="shared" si="17"/>
        <v>129084.73648854962</v>
      </c>
      <c r="J154" s="146">
        <f t="shared" si="13"/>
        <v>157084.73648854962</v>
      </c>
      <c r="K154" s="147"/>
    </row>
    <row r="155" spans="1:12" ht="15">
      <c r="A155" s="140">
        <v>142</v>
      </c>
      <c r="B155" s="141" t="s">
        <v>275</v>
      </c>
      <c r="C155" s="141">
        <v>26</v>
      </c>
      <c r="D155" s="373">
        <v>43.12</v>
      </c>
      <c r="E155" s="143">
        <f t="shared" si="14"/>
        <v>5934.3199999999988</v>
      </c>
      <c r="F155" s="143">
        <f t="shared" si="12"/>
        <v>-5934.3199999999988</v>
      </c>
      <c r="G155" s="144">
        <f t="shared" si="15"/>
        <v>227.0567625804546</v>
      </c>
      <c r="H155" s="145">
        <f t="shared" si="16"/>
        <v>55.410568680474064</v>
      </c>
      <c r="I155" s="146">
        <f t="shared" si="17"/>
        <v>130029.55822900764</v>
      </c>
      <c r="J155" s="146">
        <f t="shared" si="13"/>
        <v>158029.55822900764</v>
      </c>
      <c r="K155" s="147"/>
    </row>
    <row r="156" spans="1:12" ht="15">
      <c r="A156" s="152">
        <v>143</v>
      </c>
      <c r="B156" s="141" t="s">
        <v>275</v>
      </c>
      <c r="C156" s="141">
        <v>26</v>
      </c>
      <c r="D156" s="373">
        <v>42.93</v>
      </c>
      <c r="E156" s="143">
        <f t="shared" si="14"/>
        <v>5977.2499999999991</v>
      </c>
      <c r="F156" s="143">
        <f t="shared" si="12"/>
        <v>-5977.2499999999991</v>
      </c>
      <c r="G156" s="144">
        <f t="shared" si="15"/>
        <v>228.6994033378667</v>
      </c>
      <c r="H156" s="145">
        <f t="shared" si="16"/>
        <v>55.811419277248888</v>
      </c>
      <c r="I156" s="146">
        <f t="shared" si="17"/>
        <v>130970.21679389314</v>
      </c>
      <c r="J156" s="146">
        <f t="shared" si="13"/>
        <v>158970.21679389314</v>
      </c>
      <c r="K156" s="151" t="s">
        <v>295</v>
      </c>
    </row>
    <row r="157" spans="1:12" ht="15">
      <c r="A157" s="152">
        <v>144</v>
      </c>
      <c r="B157" s="141" t="s">
        <v>275</v>
      </c>
      <c r="C157" s="141">
        <v>26</v>
      </c>
      <c r="D157" s="373">
        <v>39.67</v>
      </c>
      <c r="E157" s="143">
        <f t="shared" si="14"/>
        <v>6016.9199999999992</v>
      </c>
      <c r="F157" s="143">
        <f t="shared" si="12"/>
        <v>-6016.9199999999992</v>
      </c>
      <c r="G157" s="144">
        <f t="shared" si="15"/>
        <v>230.21730594319018</v>
      </c>
      <c r="H157" s="145">
        <f t="shared" si="16"/>
        <v>56.181830252652034</v>
      </c>
      <c r="I157" s="146">
        <f t="shared" si="17"/>
        <v>131839.44403053436</v>
      </c>
      <c r="J157" s="146">
        <f t="shared" si="13"/>
        <v>159839.44403053436</v>
      </c>
      <c r="K157" s="147"/>
    </row>
    <row r="158" spans="1:12" ht="15">
      <c r="A158" s="140">
        <v>145</v>
      </c>
      <c r="B158" s="141" t="s">
        <v>275</v>
      </c>
      <c r="C158" s="141">
        <v>26</v>
      </c>
      <c r="D158" s="373">
        <v>38.75</v>
      </c>
      <c r="E158" s="143">
        <f t="shared" si="14"/>
        <v>6055.6699999999992</v>
      </c>
      <c r="F158" s="143">
        <f t="shared" si="12"/>
        <v>-6055.6699999999992</v>
      </c>
      <c r="G158" s="144">
        <f t="shared" si="15"/>
        <v>231.70000637062364</v>
      </c>
      <c r="H158" s="145">
        <f t="shared" si="16"/>
        <v>56.543650905459494</v>
      </c>
      <c r="I158" s="146">
        <f t="shared" si="17"/>
        <v>132688.51273282443</v>
      </c>
      <c r="J158" s="146">
        <f t="shared" si="13"/>
        <v>160688.51273282443</v>
      </c>
      <c r="K158" s="147"/>
    </row>
    <row r="159" spans="1:12" ht="15">
      <c r="A159" s="152">
        <v>146</v>
      </c>
      <c r="B159" s="141" t="s">
        <v>275</v>
      </c>
      <c r="C159" s="141">
        <v>26</v>
      </c>
      <c r="D159" s="373">
        <v>43.05</v>
      </c>
      <c r="E159" s="143">
        <f t="shared" si="14"/>
        <v>6098.7199999999993</v>
      </c>
      <c r="F159" s="143">
        <f t="shared" si="12"/>
        <v>-6098.7199999999993</v>
      </c>
      <c r="G159" s="144">
        <f t="shared" si="15"/>
        <v>233.34723871645616</v>
      </c>
      <c r="H159" s="145">
        <f t="shared" si="16"/>
        <v>56.945621979094618</v>
      </c>
      <c r="I159" s="146">
        <f t="shared" si="17"/>
        <v>133631.80067175571</v>
      </c>
      <c r="J159" s="146">
        <f t="shared" si="13"/>
        <v>161631.80067175571</v>
      </c>
      <c r="K159" s="151" t="s">
        <v>295</v>
      </c>
    </row>
    <row r="160" spans="1:12" ht="15">
      <c r="A160" s="152">
        <v>147</v>
      </c>
      <c r="B160" s="141" t="s">
        <v>275</v>
      </c>
      <c r="C160" s="141">
        <v>26</v>
      </c>
      <c r="D160" s="373">
        <v>42.64</v>
      </c>
      <c r="E160" s="143">
        <f t="shared" si="14"/>
        <v>6141.36</v>
      </c>
      <c r="F160" s="143">
        <f t="shared" si="12"/>
        <v>-6141.36</v>
      </c>
      <c r="G160" s="144">
        <f t="shared" si="15"/>
        <v>234.97878313518552</v>
      </c>
      <c r="H160" s="145">
        <f t="shared" si="16"/>
        <v>57.343764756790364</v>
      </c>
      <c r="I160" s="146">
        <f t="shared" si="17"/>
        <v>134566.10491603051</v>
      </c>
      <c r="J160" s="146">
        <f t="shared" si="13"/>
        <v>162566.10491603051</v>
      </c>
      <c r="K160" s="147"/>
    </row>
    <row r="161" spans="1:11" ht="15">
      <c r="A161" s="140">
        <v>148</v>
      </c>
      <c r="B161" s="141" t="s">
        <v>275</v>
      </c>
      <c r="C161" s="141">
        <v>26</v>
      </c>
      <c r="D161" s="373">
        <v>40.5</v>
      </c>
      <c r="E161" s="143">
        <f t="shared" si="14"/>
        <v>6181.86</v>
      </c>
      <c r="F161" s="143">
        <f t="shared" si="12"/>
        <v>-6181.86</v>
      </c>
      <c r="G161" s="144">
        <f t="shared" si="15"/>
        <v>236.52844422708372</v>
      </c>
      <c r="H161" s="145">
        <f t="shared" si="16"/>
        <v>57.721925697143966</v>
      </c>
      <c r="I161" s="146">
        <f t="shared" si="17"/>
        <v>135453.51865648854</v>
      </c>
      <c r="J161" s="146">
        <f t="shared" si="13"/>
        <v>163453.51865648854</v>
      </c>
      <c r="K161" s="147"/>
    </row>
    <row r="162" spans="1:11" ht="15">
      <c r="A162" s="152">
        <v>149</v>
      </c>
      <c r="B162" s="141" t="s">
        <v>275</v>
      </c>
      <c r="C162" s="141">
        <v>26</v>
      </c>
      <c r="D162" s="373">
        <v>42.85</v>
      </c>
      <c r="E162" s="143">
        <f t="shared" si="14"/>
        <v>6224.71</v>
      </c>
      <c r="F162" s="143">
        <f t="shared" si="12"/>
        <v>-6224.71</v>
      </c>
      <c r="G162" s="144">
        <f t="shared" si="15"/>
        <v>238.16802392554885</v>
      </c>
      <c r="H162" s="145">
        <f t="shared" si="16"/>
        <v>58.122029309345251</v>
      </c>
      <c r="I162" s="146">
        <f t="shared" si="17"/>
        <v>136392.42430534351</v>
      </c>
      <c r="J162" s="146">
        <f t="shared" si="13"/>
        <v>164392.42430534351</v>
      </c>
      <c r="K162" s="151" t="s">
        <v>295</v>
      </c>
    </row>
    <row r="163" spans="1:11" ht="15">
      <c r="A163" s="152">
        <v>150</v>
      </c>
      <c r="B163" s="141" t="s">
        <v>275</v>
      </c>
      <c r="C163" s="141">
        <v>26</v>
      </c>
      <c r="D163" s="373">
        <v>43.08</v>
      </c>
      <c r="E163" s="143">
        <f t="shared" si="14"/>
        <v>6267.79</v>
      </c>
      <c r="F163" s="143">
        <f t="shared" si="12"/>
        <v>-6267.79</v>
      </c>
      <c r="G163" s="144">
        <f t="shared" si="15"/>
        <v>239.81640416848649</v>
      </c>
      <c r="H163" s="145">
        <f t="shared" si="16"/>
        <v>58.524280502195452</v>
      </c>
      <c r="I163" s="146">
        <f t="shared" si="17"/>
        <v>137336.36958778626</v>
      </c>
      <c r="J163" s="146">
        <f t="shared" si="13"/>
        <v>165336.36958778626</v>
      </c>
      <c r="K163" s="147"/>
    </row>
    <row r="164" spans="1:11" ht="15">
      <c r="A164" s="140">
        <v>151</v>
      </c>
      <c r="B164" s="141" t="s">
        <v>275</v>
      </c>
      <c r="C164" s="141">
        <v>26</v>
      </c>
      <c r="D164" s="373">
        <v>43.17</v>
      </c>
      <c r="E164" s="143">
        <f t="shared" si="14"/>
        <v>6310.96</v>
      </c>
      <c r="F164" s="143">
        <f t="shared" si="12"/>
        <v>-6310.96</v>
      </c>
      <c r="G164" s="144">
        <f t="shared" si="15"/>
        <v>241.46822810273946</v>
      </c>
      <c r="H164" s="145">
        <f t="shared" si="16"/>
        <v>58.927372052690885</v>
      </c>
      <c r="I164" s="146">
        <f t="shared" si="17"/>
        <v>138282.28690076337</v>
      </c>
      <c r="J164" s="146">
        <f t="shared" si="13"/>
        <v>166282.28690076337</v>
      </c>
      <c r="K164" s="147"/>
    </row>
    <row r="165" spans="1:11" ht="15">
      <c r="A165" s="152">
        <v>152</v>
      </c>
      <c r="B165" s="141" t="s">
        <v>275</v>
      </c>
      <c r="C165" s="141">
        <v>26</v>
      </c>
      <c r="D165" s="373">
        <v>43.18</v>
      </c>
      <c r="E165" s="143">
        <f t="shared" si="14"/>
        <v>6354.14</v>
      </c>
      <c r="F165" s="143">
        <f t="shared" si="12"/>
        <v>-6354.14</v>
      </c>
      <c r="G165" s="144">
        <f t="shared" si="15"/>
        <v>243.1204346693608</v>
      </c>
      <c r="H165" s="145">
        <f t="shared" si="16"/>
        <v>59.330556976258009</v>
      </c>
      <c r="I165" s="146">
        <f t="shared" si="17"/>
        <v>139228.42332824427</v>
      </c>
      <c r="J165" s="146">
        <f t="shared" si="13"/>
        <v>167228.42332824427</v>
      </c>
      <c r="K165" s="151" t="s">
        <v>295</v>
      </c>
    </row>
    <row r="166" spans="1:11" ht="15">
      <c r="A166" s="152">
        <v>153</v>
      </c>
      <c r="B166" s="141" t="s">
        <v>275</v>
      </c>
      <c r="C166" s="141">
        <v>26</v>
      </c>
      <c r="D166" s="373">
        <v>38.340000000000003</v>
      </c>
      <c r="E166" s="143">
        <f t="shared" si="14"/>
        <v>6392.4800000000005</v>
      </c>
      <c r="F166" s="143">
        <f t="shared" si="12"/>
        <v>-6392.4800000000005</v>
      </c>
      <c r="G166" s="144">
        <f t="shared" si="15"/>
        <v>244.5874471696911</v>
      </c>
      <c r="H166" s="145">
        <f t="shared" si="16"/>
        <v>59.68854933312609</v>
      </c>
      <c r="I166" s="146">
        <f t="shared" si="17"/>
        <v>140068.50833587785</v>
      </c>
      <c r="J166" s="146">
        <f t="shared" si="13"/>
        <v>168068.50833587785</v>
      </c>
      <c r="K166" s="147"/>
    </row>
    <row r="167" spans="1:11" ht="15">
      <c r="A167" s="140">
        <v>154</v>
      </c>
      <c r="B167" s="141" t="s">
        <v>275</v>
      </c>
      <c r="C167" s="141">
        <v>26</v>
      </c>
      <c r="D167" s="373">
        <v>43.22</v>
      </c>
      <c r="E167" s="143">
        <f t="shared" si="14"/>
        <v>6435.7000000000007</v>
      </c>
      <c r="F167" s="143">
        <f t="shared" si="12"/>
        <v>-6435.7000000000007</v>
      </c>
      <c r="G167" s="144">
        <f t="shared" si="15"/>
        <v>246.2411842657859</v>
      </c>
      <c r="H167" s="145">
        <f t="shared" si="16"/>
        <v>60.092107748979984</v>
      </c>
      <c r="I167" s="146">
        <f t="shared" si="17"/>
        <v>141015.52122137405</v>
      </c>
      <c r="J167" s="146">
        <f t="shared" si="13"/>
        <v>169015.52122137405</v>
      </c>
      <c r="K167" s="147"/>
    </row>
    <row r="168" spans="1:11" ht="15">
      <c r="A168" s="152">
        <v>155</v>
      </c>
      <c r="B168" s="141" t="s">
        <v>275</v>
      </c>
      <c r="C168" s="141">
        <v>26</v>
      </c>
      <c r="D168" s="373">
        <v>42.87</v>
      </c>
      <c r="E168" s="143">
        <f t="shared" si="14"/>
        <v>6478.5700000000006</v>
      </c>
      <c r="F168" s="143">
        <f t="shared" si="12"/>
        <v>-6478.5700000000006</v>
      </c>
      <c r="G168" s="144">
        <f t="shared" si="15"/>
        <v>247.88152922898777</v>
      </c>
      <c r="H168" s="145">
        <f t="shared" si="16"/>
        <v>60.492398107324654</v>
      </c>
      <c r="I168" s="146">
        <f t="shared" si="17"/>
        <v>141954.86509923663</v>
      </c>
      <c r="J168" s="146">
        <f t="shared" si="13"/>
        <v>169954.86509923663</v>
      </c>
      <c r="K168" s="151" t="s">
        <v>295</v>
      </c>
    </row>
    <row r="169" spans="1:11" ht="15">
      <c r="A169" s="152">
        <v>156</v>
      </c>
      <c r="B169" s="141" t="s">
        <v>275</v>
      </c>
      <c r="C169" s="141">
        <v>26</v>
      </c>
      <c r="D169" s="373">
        <v>37.92</v>
      </c>
      <c r="E169" s="143">
        <f t="shared" si="14"/>
        <v>6516.4900000000007</v>
      </c>
      <c r="F169" s="143">
        <f t="shared" si="12"/>
        <v>-6516.4900000000007</v>
      </c>
      <c r="G169" s="144">
        <f t="shared" si="15"/>
        <v>249.33247116984651</v>
      </c>
      <c r="H169" s="145">
        <f t="shared" si="16"/>
        <v>60.846468795181657</v>
      </c>
      <c r="I169" s="146">
        <f t="shared" si="17"/>
        <v>142785.74729770992</v>
      </c>
      <c r="J169" s="146">
        <f t="shared" si="13"/>
        <v>170785.74729770992</v>
      </c>
      <c r="K169" s="147"/>
    </row>
    <row r="170" spans="1:11" ht="15">
      <c r="A170" s="140">
        <v>157</v>
      </c>
      <c r="B170" s="141" t="s">
        <v>275</v>
      </c>
      <c r="C170" s="141">
        <v>26</v>
      </c>
      <c r="D170" s="373">
        <v>43.16</v>
      </c>
      <c r="E170" s="143">
        <f t="shared" si="14"/>
        <v>6559.6500000000005</v>
      </c>
      <c r="F170" s="143">
        <f t="shared" si="12"/>
        <v>-6559.6500000000005</v>
      </c>
      <c r="G170" s="144">
        <f t="shared" si="15"/>
        <v>250.98391247173112</v>
      </c>
      <c r="H170" s="145">
        <f t="shared" si="16"/>
        <v>61.249466972605397</v>
      </c>
      <c r="I170" s="146">
        <f t="shared" si="17"/>
        <v>143731.44549618321</v>
      </c>
      <c r="J170" s="146">
        <f t="shared" si="13"/>
        <v>171731.44549618321</v>
      </c>
      <c r="K170" s="147"/>
    </row>
    <row r="171" spans="1:11" ht="15">
      <c r="A171" s="152">
        <v>158</v>
      </c>
      <c r="B171" s="141" t="s">
        <v>275</v>
      </c>
      <c r="C171" s="141">
        <v>26</v>
      </c>
      <c r="D171" s="373">
        <v>43.17</v>
      </c>
      <c r="E171" s="143">
        <f t="shared" si="14"/>
        <v>6602.8200000000006</v>
      </c>
      <c r="F171" s="143">
        <f t="shared" si="12"/>
        <v>-6602.8200000000006</v>
      </c>
      <c r="G171" s="144">
        <f t="shared" si="15"/>
        <v>252.63573640598409</v>
      </c>
      <c r="H171" s="145">
        <f t="shared" si="16"/>
        <v>61.652558523100829</v>
      </c>
      <c r="I171" s="146">
        <f t="shared" si="17"/>
        <v>144677.36280916032</v>
      </c>
      <c r="J171" s="146">
        <f t="shared" si="13"/>
        <v>172677.36280916032</v>
      </c>
      <c r="K171" s="151" t="s">
        <v>295</v>
      </c>
    </row>
    <row r="172" spans="1:11" ht="15">
      <c r="A172" s="152">
        <v>159</v>
      </c>
      <c r="B172" s="141" t="s">
        <v>275</v>
      </c>
      <c r="C172" s="141">
        <v>26</v>
      </c>
      <c r="D172" s="373">
        <v>43.09</v>
      </c>
      <c r="E172" s="143">
        <f t="shared" si="14"/>
        <v>6645.9100000000008</v>
      </c>
      <c r="F172" s="143">
        <f t="shared" si="12"/>
        <v>-6645.9100000000008</v>
      </c>
      <c r="G172" s="144">
        <f t="shared" si="15"/>
        <v>254.2844992812901</v>
      </c>
      <c r="H172" s="145">
        <f t="shared" si="16"/>
        <v>62.054903089022723</v>
      </c>
      <c r="I172" s="146">
        <f t="shared" si="17"/>
        <v>145621.52720610687</v>
      </c>
      <c r="J172" s="146">
        <f t="shared" si="13"/>
        <v>173621.52720610687</v>
      </c>
      <c r="K172" s="147"/>
    </row>
    <row r="173" spans="1:11" ht="15">
      <c r="A173" s="140">
        <v>160</v>
      </c>
      <c r="B173" s="141" t="s">
        <v>275</v>
      </c>
      <c r="C173" s="141">
        <v>26</v>
      </c>
      <c r="D173" s="374">
        <v>41.57</v>
      </c>
      <c r="E173" s="143">
        <f t="shared" si="14"/>
        <v>6687.4800000000005</v>
      </c>
      <c r="F173" s="143">
        <f t="shared" si="12"/>
        <v>-6687.4800000000005</v>
      </c>
      <c r="G173" s="144">
        <f t="shared" si="15"/>
        <v>255.87510203660386</v>
      </c>
      <c r="H173" s="145">
        <f t="shared" si="16"/>
        <v>62.443054948047397</v>
      </c>
      <c r="I173" s="146">
        <f t="shared" si="17"/>
        <v>146532.38619847328</v>
      </c>
      <c r="J173" s="146">
        <f t="shared" si="13"/>
        <v>174532.38619847328</v>
      </c>
      <c r="K173" s="147"/>
    </row>
    <row r="174" spans="1:11" ht="15">
      <c r="A174" s="152">
        <v>161</v>
      </c>
      <c r="B174" s="141" t="s">
        <v>275</v>
      </c>
      <c r="C174" s="141">
        <v>26</v>
      </c>
      <c r="D174" s="166">
        <v>43.08</v>
      </c>
      <c r="E174" s="143">
        <f t="shared" si="14"/>
        <v>6730.56</v>
      </c>
      <c r="F174" s="143">
        <f t="shared" si="12"/>
        <v>-6730.56</v>
      </c>
      <c r="G174" s="144">
        <f t="shared" si="15"/>
        <v>257.5234822795415</v>
      </c>
      <c r="H174" s="145">
        <f t="shared" si="16"/>
        <v>62.845306140897598</v>
      </c>
      <c r="I174" s="146">
        <f t="shared" si="17"/>
        <v>147476.33148091604</v>
      </c>
      <c r="J174" s="146">
        <f t="shared" si="13"/>
        <v>175476.33148091604</v>
      </c>
      <c r="K174" s="151" t="s">
        <v>295</v>
      </c>
    </row>
    <row r="175" spans="1:11" ht="15">
      <c r="A175" s="152">
        <v>162</v>
      </c>
      <c r="B175" s="141" t="s">
        <v>275</v>
      </c>
      <c r="C175" s="141">
        <v>26</v>
      </c>
      <c r="D175" s="376">
        <v>43.08</v>
      </c>
      <c r="E175" s="143">
        <f t="shared" si="14"/>
        <v>6773.64</v>
      </c>
      <c r="F175" s="143">
        <f t="shared" si="12"/>
        <v>-6773.64</v>
      </c>
      <c r="G175" s="144">
        <f t="shared" si="15"/>
        <v>259.1718625224791</v>
      </c>
      <c r="H175" s="145">
        <f t="shared" si="16"/>
        <v>63.2475573337478</v>
      </c>
      <c r="I175" s="146">
        <f t="shared" si="17"/>
        <v>148420.27676335879</v>
      </c>
      <c r="J175" s="146">
        <f t="shared" si="13"/>
        <v>176420.27676335879</v>
      </c>
      <c r="K175" s="147"/>
    </row>
    <row r="176" spans="1:11" ht="15">
      <c r="A176" s="140">
        <v>163</v>
      </c>
      <c r="B176" s="141" t="s">
        <v>275</v>
      </c>
      <c r="C176" s="141">
        <v>26</v>
      </c>
      <c r="D176" s="376">
        <v>38.49</v>
      </c>
      <c r="E176" s="143">
        <f t="shared" si="14"/>
        <v>6812.13</v>
      </c>
      <c r="F176" s="143">
        <f t="shared" si="12"/>
        <v>-6812.13</v>
      </c>
      <c r="G176" s="144">
        <f t="shared" si="15"/>
        <v>260.64461450833494</v>
      </c>
      <c r="H176" s="145">
        <f t="shared" si="16"/>
        <v>63.606950286691259</v>
      </c>
      <c r="I176" s="146">
        <f t="shared" si="17"/>
        <v>149263.64848854963</v>
      </c>
      <c r="J176" s="146">
        <f t="shared" si="13"/>
        <v>177263.64848854963</v>
      </c>
      <c r="K176" s="147"/>
    </row>
    <row r="177" spans="1:11" ht="15">
      <c r="A177" s="152">
        <v>164</v>
      </c>
      <c r="B177" s="141" t="s">
        <v>275</v>
      </c>
      <c r="C177" s="141">
        <v>26</v>
      </c>
      <c r="D177" s="376">
        <v>43.22</v>
      </c>
      <c r="E177" s="143">
        <f t="shared" si="14"/>
        <v>6855.35</v>
      </c>
      <c r="F177" s="143">
        <f t="shared" si="12"/>
        <v>-6855.35</v>
      </c>
      <c r="G177" s="144">
        <f t="shared" si="15"/>
        <v>262.29835160442974</v>
      </c>
      <c r="H177" s="145">
        <f t="shared" si="16"/>
        <v>64.010508702545152</v>
      </c>
      <c r="I177" s="146">
        <f t="shared" si="17"/>
        <v>150210.66137404583</v>
      </c>
      <c r="J177" s="146">
        <f t="shared" si="13"/>
        <v>178210.66137404583</v>
      </c>
      <c r="K177" s="151" t="s">
        <v>295</v>
      </c>
    </row>
    <row r="178" spans="1:11" ht="15">
      <c r="A178" s="152">
        <v>165</v>
      </c>
      <c r="B178" s="141" t="s">
        <v>275</v>
      </c>
      <c r="C178" s="141">
        <v>26</v>
      </c>
      <c r="D178" s="376">
        <v>43.14</v>
      </c>
      <c r="E178" s="143">
        <f t="shared" si="14"/>
        <v>6898.4900000000007</v>
      </c>
      <c r="F178" s="143">
        <f t="shared" si="12"/>
        <v>-6898.4900000000007</v>
      </c>
      <c r="G178" s="144">
        <f t="shared" si="15"/>
        <v>263.94902764157757</v>
      </c>
      <c r="H178" s="145">
        <f t="shared" si="16"/>
        <v>64.413320133825508</v>
      </c>
      <c r="I178" s="146">
        <f t="shared" si="17"/>
        <v>151155.92134351147</v>
      </c>
      <c r="J178" s="146">
        <f t="shared" si="13"/>
        <v>179155.92134351147</v>
      </c>
      <c r="K178" s="147"/>
    </row>
    <row r="179" spans="1:11" ht="15">
      <c r="A179" s="140">
        <v>166</v>
      </c>
      <c r="B179" s="141" t="s">
        <v>275</v>
      </c>
      <c r="C179" s="141">
        <v>26</v>
      </c>
      <c r="D179" s="376">
        <v>42.62</v>
      </c>
      <c r="E179" s="143">
        <f t="shared" si="14"/>
        <v>6941.1100000000006</v>
      </c>
      <c r="F179" s="143">
        <f t="shared" si="12"/>
        <v>-6941.1100000000006</v>
      </c>
      <c r="G179" s="144">
        <f t="shared" si="15"/>
        <v>265.57980679557016</v>
      </c>
      <c r="H179" s="145">
        <f t="shared" si="16"/>
        <v>64.811276165377862</v>
      </c>
      <c r="I179" s="146">
        <f t="shared" si="17"/>
        <v>152089.78735877865</v>
      </c>
      <c r="J179" s="146">
        <f t="shared" si="13"/>
        <v>180089.78735877865</v>
      </c>
      <c r="K179" s="147"/>
    </row>
    <row r="180" spans="1:11" ht="15">
      <c r="A180" s="152">
        <v>167</v>
      </c>
      <c r="B180" s="141" t="s">
        <v>275</v>
      </c>
      <c r="C180" s="141">
        <v>26</v>
      </c>
      <c r="D180" s="376">
        <v>43.01</v>
      </c>
      <c r="E180" s="143">
        <f t="shared" si="14"/>
        <v>6984.1200000000008</v>
      </c>
      <c r="F180" s="143">
        <f t="shared" si="12"/>
        <v>-6984.1200000000008</v>
      </c>
      <c r="G180" s="144">
        <f t="shared" si="15"/>
        <v>267.22550861192923</v>
      </c>
      <c r="H180" s="145">
        <f t="shared" si="16"/>
        <v>65.212873746726217</v>
      </c>
      <c r="I180" s="146">
        <f t="shared" si="17"/>
        <v>153032.19883969467</v>
      </c>
      <c r="J180" s="146">
        <f t="shared" si="13"/>
        <v>181032.19883969467</v>
      </c>
      <c r="K180" s="151" t="s">
        <v>295</v>
      </c>
    </row>
    <row r="181" spans="1:11" ht="15">
      <c r="A181" s="152">
        <v>168</v>
      </c>
      <c r="B181" s="141" t="s">
        <v>275</v>
      </c>
      <c r="C181" s="141">
        <v>26</v>
      </c>
      <c r="D181" s="376">
        <v>43.12</v>
      </c>
      <c r="E181" s="143">
        <f t="shared" si="14"/>
        <v>7027.2400000000007</v>
      </c>
      <c r="F181" s="143">
        <f t="shared" si="12"/>
        <v>-7027.2400000000007</v>
      </c>
      <c r="G181" s="144">
        <f t="shared" si="15"/>
        <v>268.87541938434032</v>
      </c>
      <c r="H181" s="145">
        <f t="shared" si="16"/>
        <v>65.615498431863188</v>
      </c>
      <c r="I181" s="146">
        <f t="shared" si="17"/>
        <v>153977.02058015269</v>
      </c>
      <c r="J181" s="146">
        <f t="shared" si="13"/>
        <v>181977.02058015269</v>
      </c>
      <c r="K181" s="173"/>
    </row>
    <row r="182" spans="1:11" ht="15">
      <c r="A182" s="140">
        <v>169</v>
      </c>
      <c r="B182" s="141" t="s">
        <v>275</v>
      </c>
      <c r="C182" s="141">
        <v>26</v>
      </c>
      <c r="D182" s="376">
        <v>41.8</v>
      </c>
      <c r="E182" s="143">
        <f t="shared" si="14"/>
        <v>7069.0400000000009</v>
      </c>
      <c r="F182" s="143">
        <f t="shared" si="12"/>
        <v>-7069.0400000000009</v>
      </c>
      <c r="G182" s="144">
        <f t="shared" si="15"/>
        <v>270.47482268412659</v>
      </c>
      <c r="H182" s="145">
        <f t="shared" si="16"/>
        <v>66.005797871536785</v>
      </c>
      <c r="I182" s="146">
        <f t="shared" si="17"/>
        <v>154892.91920610689</v>
      </c>
      <c r="J182" s="146">
        <f t="shared" si="13"/>
        <v>182892.91920610689</v>
      </c>
      <c r="K182" s="167"/>
    </row>
    <row r="183" spans="1:11" ht="15">
      <c r="A183" s="152">
        <v>170</v>
      </c>
      <c r="B183" s="141" t="s">
        <v>275</v>
      </c>
      <c r="C183" s="141">
        <v>26</v>
      </c>
      <c r="D183" s="376">
        <v>43.19</v>
      </c>
      <c r="E183" s="143">
        <f t="shared" si="14"/>
        <v>7112.2300000000005</v>
      </c>
      <c r="F183" s="143">
        <f t="shared" si="12"/>
        <v>-7112.2300000000005</v>
      </c>
      <c r="G183" s="144">
        <f t="shared" si="15"/>
        <v>272.12741188311628</v>
      </c>
      <c r="H183" s="145">
        <f t="shared" si="16"/>
        <v>66.409076168175602</v>
      </c>
      <c r="I183" s="146">
        <f t="shared" si="17"/>
        <v>155839.27474809162</v>
      </c>
      <c r="J183" s="146">
        <f t="shared" si="13"/>
        <v>183839.27474809162</v>
      </c>
      <c r="K183" s="167"/>
    </row>
    <row r="184" spans="1:11" ht="15">
      <c r="A184" s="152">
        <v>171</v>
      </c>
      <c r="B184" s="141" t="s">
        <v>275</v>
      </c>
      <c r="C184" s="141">
        <v>26</v>
      </c>
      <c r="D184" s="376">
        <v>43.17</v>
      </c>
      <c r="E184" s="143">
        <f t="shared" si="14"/>
        <v>7155.4000000000005</v>
      </c>
      <c r="F184" s="143">
        <f t="shared" si="12"/>
        <v>-7155.4000000000005</v>
      </c>
      <c r="G184" s="144">
        <f t="shared" si="15"/>
        <v>273.77923581736923</v>
      </c>
      <c r="H184" s="145">
        <f t="shared" si="16"/>
        <v>66.812167718671034</v>
      </c>
      <c r="I184" s="146">
        <f t="shared" si="17"/>
        <v>156785.19206106872</v>
      </c>
      <c r="J184" s="146">
        <f t="shared" si="13"/>
        <v>184785.19206106872</v>
      </c>
      <c r="K184" s="147"/>
    </row>
    <row r="185" spans="1:11" ht="15">
      <c r="A185" s="140">
        <v>172</v>
      </c>
      <c r="B185" s="141" t="s">
        <v>275</v>
      </c>
      <c r="C185" s="141">
        <v>26</v>
      </c>
      <c r="D185" s="376">
        <v>38.21</v>
      </c>
      <c r="E185" s="143">
        <f t="shared" si="14"/>
        <v>7193.6100000000006</v>
      </c>
      <c r="F185" s="143">
        <f t="shared" si="12"/>
        <v>-7193.6100000000006</v>
      </c>
      <c r="G185" s="144">
        <f t="shared" si="15"/>
        <v>275.24127409691073</v>
      </c>
      <c r="H185" s="145">
        <f t="shared" si="16"/>
        <v>67.168946225607115</v>
      </c>
      <c r="I185" s="146">
        <f t="shared" si="17"/>
        <v>157622.42858015269</v>
      </c>
      <c r="J185" s="146">
        <f t="shared" si="13"/>
        <v>185622.42858015269</v>
      </c>
      <c r="K185" s="158"/>
    </row>
    <row r="186" spans="1:11" ht="15">
      <c r="A186" s="152">
        <v>173</v>
      </c>
      <c r="B186" s="141" t="s">
        <v>275</v>
      </c>
      <c r="C186" s="141">
        <v>26</v>
      </c>
      <c r="D186" s="376">
        <v>39.94</v>
      </c>
      <c r="E186" s="143">
        <f t="shared" si="14"/>
        <v>7233.55</v>
      </c>
      <c r="F186" s="143">
        <f t="shared" si="12"/>
        <v>-7233.55</v>
      </c>
      <c r="G186" s="144">
        <f t="shared" si="15"/>
        <v>276.76950777618021</v>
      </c>
      <c r="H186" s="145">
        <f t="shared" si="16"/>
        <v>67.541878273945954</v>
      </c>
      <c r="I186" s="146">
        <f t="shared" si="17"/>
        <v>158497.57190839696</v>
      </c>
      <c r="J186" s="146">
        <f t="shared" si="13"/>
        <v>186497.57190839696</v>
      </c>
      <c r="K186" s="226"/>
    </row>
    <row r="187" spans="1:11" ht="15">
      <c r="A187" s="152">
        <v>174</v>
      </c>
      <c r="B187" s="141" t="s">
        <v>275</v>
      </c>
      <c r="C187" s="141">
        <v>26</v>
      </c>
      <c r="D187" s="376">
        <v>43.06</v>
      </c>
      <c r="E187" s="143">
        <f t="shared" si="14"/>
        <v>7276.6100000000006</v>
      </c>
      <c r="F187" s="143">
        <f t="shared" si="12"/>
        <v>-7276.6100000000006</v>
      </c>
      <c r="G187" s="144">
        <f t="shared" si="15"/>
        <v>278.41712275438113</v>
      </c>
      <c r="H187" s="145">
        <f t="shared" si="16"/>
        <v>67.943942720652771</v>
      </c>
      <c r="I187" s="146">
        <f t="shared" si="17"/>
        <v>159441.07896183207</v>
      </c>
      <c r="J187" s="146">
        <f t="shared" si="13"/>
        <v>187441.07896183207</v>
      </c>
      <c r="K187" s="158"/>
    </row>
    <row r="188" spans="1:11" ht="15">
      <c r="A188" s="140">
        <v>175</v>
      </c>
      <c r="B188" s="141" t="s">
        <v>275</v>
      </c>
      <c r="C188" s="141">
        <v>26</v>
      </c>
      <c r="D188" s="376">
        <v>43.14</v>
      </c>
      <c r="E188" s="143">
        <f t="shared" si="14"/>
        <v>7319.7500000000009</v>
      </c>
      <c r="F188" s="143">
        <f t="shared" si="12"/>
        <v>-7319.7500000000009</v>
      </c>
      <c r="G188" s="144">
        <f t="shared" si="15"/>
        <v>280.06779879152896</v>
      </c>
      <c r="H188" s="145">
        <f t="shared" si="16"/>
        <v>68.346754151933126</v>
      </c>
      <c r="I188" s="146">
        <f t="shared" si="17"/>
        <v>160386.33893129771</v>
      </c>
      <c r="J188" s="146">
        <f t="shared" si="13"/>
        <v>188386.33893129771</v>
      </c>
      <c r="K188" s="158"/>
    </row>
    <row r="189" spans="1:11" ht="15">
      <c r="A189" s="152">
        <v>176</v>
      </c>
      <c r="B189" s="141" t="s">
        <v>275</v>
      </c>
      <c r="C189" s="141">
        <v>26</v>
      </c>
      <c r="D189" s="376">
        <v>40.42</v>
      </c>
      <c r="E189" s="143">
        <f t="shared" si="14"/>
        <v>7360.170000000001</v>
      </c>
      <c r="F189" s="143">
        <f t="shared" si="12"/>
        <v>-7360.170000000001</v>
      </c>
      <c r="G189" s="144">
        <f t="shared" si="15"/>
        <v>281.61439882448019</v>
      </c>
      <c r="H189" s="145">
        <f t="shared" si="16"/>
        <v>68.724168107713197</v>
      </c>
      <c r="I189" s="146">
        <f t="shared" si="17"/>
        <v>161271.99975572518</v>
      </c>
      <c r="J189" s="146">
        <f t="shared" si="13"/>
        <v>189271.99975572518</v>
      </c>
      <c r="K189" s="158"/>
    </row>
    <row r="190" spans="1:11" ht="15">
      <c r="A190" s="152">
        <v>177</v>
      </c>
      <c r="B190" s="141" t="s">
        <v>275</v>
      </c>
      <c r="C190" s="141">
        <v>26</v>
      </c>
      <c r="D190" s="376">
        <v>39.909999999999997</v>
      </c>
      <c r="E190" s="143">
        <f t="shared" si="14"/>
        <v>7400.0800000000008</v>
      </c>
      <c r="F190" s="143">
        <f t="shared" si="12"/>
        <v>-7400.0800000000008</v>
      </c>
      <c r="G190" s="144">
        <f t="shared" si="15"/>
        <v>283.14148460664455</v>
      </c>
      <c r="H190" s="145">
        <f t="shared" si="16"/>
        <v>69.096820036836959</v>
      </c>
      <c r="I190" s="146">
        <f t="shared" si="17"/>
        <v>162146.48574045801</v>
      </c>
      <c r="J190" s="146">
        <f t="shared" si="13"/>
        <v>190146.48574045801</v>
      </c>
      <c r="K190" s="158"/>
    </row>
    <row r="191" spans="1:11" ht="15">
      <c r="A191" s="140">
        <v>178</v>
      </c>
      <c r="B191" s="141" t="s">
        <v>275</v>
      </c>
      <c r="C191" s="141">
        <v>26</v>
      </c>
      <c r="D191" s="376">
        <v>43.14</v>
      </c>
      <c r="E191" s="143">
        <f t="shared" si="14"/>
        <v>7443.2200000000012</v>
      </c>
      <c r="F191" s="143">
        <f t="shared" si="12"/>
        <v>-7443.2200000000012</v>
      </c>
      <c r="G191" s="144">
        <f t="shared" si="15"/>
        <v>284.79216064379239</v>
      </c>
      <c r="H191" s="145">
        <f t="shared" si="16"/>
        <v>69.499631468117315</v>
      </c>
      <c r="I191" s="146">
        <f t="shared" si="17"/>
        <v>163091.74570992365</v>
      </c>
      <c r="J191" s="146">
        <f t="shared" si="13"/>
        <v>191091.74570992365</v>
      </c>
      <c r="K191" s="158"/>
    </row>
    <row r="192" spans="1:11" ht="15">
      <c r="A192" s="140">
        <v>179</v>
      </c>
      <c r="B192" s="141" t="s">
        <v>275</v>
      </c>
      <c r="C192" s="141">
        <v>26</v>
      </c>
      <c r="D192" s="376">
        <v>43.13</v>
      </c>
      <c r="E192" s="143">
        <f t="shared" si="14"/>
        <v>7486.3500000000013</v>
      </c>
      <c r="F192" s="143">
        <f t="shared" si="12"/>
        <v>-7486.3500000000013</v>
      </c>
      <c r="G192" s="144">
        <f t="shared" si="15"/>
        <v>286.44245404857185</v>
      </c>
      <c r="H192" s="145">
        <f t="shared" si="16"/>
        <v>69.902349526325978</v>
      </c>
      <c r="I192" s="146">
        <f t="shared" si="17"/>
        <v>164036.78656488549</v>
      </c>
      <c r="J192" s="146">
        <f t="shared" si="13"/>
        <v>192036.78656488549</v>
      </c>
      <c r="K192" s="167"/>
    </row>
    <row r="193" spans="1:11" ht="15">
      <c r="A193" s="140">
        <v>180</v>
      </c>
      <c r="B193" s="141" t="s">
        <v>275</v>
      </c>
      <c r="C193" s="141">
        <v>26</v>
      </c>
      <c r="D193" s="376">
        <v>43.03</v>
      </c>
      <c r="E193" s="143">
        <f t="shared" si="14"/>
        <v>7529.380000000001</v>
      </c>
      <c r="F193" s="143">
        <f t="shared" si="12"/>
        <v>-7529.380000000001</v>
      </c>
      <c r="G193" s="144">
        <f t="shared" si="15"/>
        <v>288.08892112966765</v>
      </c>
      <c r="H193" s="145">
        <f t="shared" si="16"/>
        <v>70.304133853817717</v>
      </c>
      <c r="I193" s="146">
        <f t="shared" si="17"/>
        <v>164979.63627480916</v>
      </c>
      <c r="J193" s="146">
        <f t="shared" si="13"/>
        <v>192979.63627480916</v>
      </c>
      <c r="K193" s="167"/>
    </row>
    <row r="194" spans="1:11" ht="15">
      <c r="A194" s="168">
        <v>181</v>
      </c>
      <c r="B194" s="141" t="s">
        <v>275</v>
      </c>
      <c r="C194" s="209">
        <v>26</v>
      </c>
      <c r="D194" s="376">
        <v>40.380000000000003</v>
      </c>
      <c r="E194" s="143">
        <f t="shared" si="14"/>
        <v>7569.7600000000011</v>
      </c>
      <c r="F194" s="143">
        <f t="shared" si="12"/>
        <v>-7569.7600000000011</v>
      </c>
      <c r="G194" s="144">
        <f t="shared" si="15"/>
        <v>289.6339906331454</v>
      </c>
      <c r="H194" s="145">
        <f t="shared" si="16"/>
        <v>70.681174317311019</v>
      </c>
      <c r="I194" s="146">
        <f t="shared" si="17"/>
        <v>165864.42064122137</v>
      </c>
      <c r="J194" s="146">
        <f t="shared" si="13"/>
        <v>193864.42064122137</v>
      </c>
      <c r="K194" s="167"/>
    </row>
    <row r="195" spans="1:11" ht="15">
      <c r="A195" s="152">
        <v>182</v>
      </c>
      <c r="B195" s="141" t="s">
        <v>275</v>
      </c>
      <c r="C195" s="141">
        <v>26</v>
      </c>
      <c r="D195" s="376">
        <v>43.18</v>
      </c>
      <c r="E195" s="143">
        <f t="shared" si="14"/>
        <v>7612.9400000000014</v>
      </c>
      <c r="F195" s="143">
        <f t="shared" si="12"/>
        <v>-7612.9400000000014</v>
      </c>
      <c r="G195" s="144">
        <f t="shared" si="15"/>
        <v>291.28619719976672</v>
      </c>
      <c r="H195" s="145">
        <f t="shared" si="16"/>
        <v>71.084359240878143</v>
      </c>
      <c r="I195" s="146">
        <f t="shared" si="17"/>
        <v>166810.55706870227</v>
      </c>
      <c r="J195" s="146">
        <f t="shared" si="13"/>
        <v>194810.55706870227</v>
      </c>
      <c r="K195" s="167"/>
    </row>
    <row r="196" spans="1:11" ht="15">
      <c r="A196" s="152">
        <v>183</v>
      </c>
      <c r="B196" s="141" t="s">
        <v>275</v>
      </c>
      <c r="C196" s="141">
        <v>26</v>
      </c>
      <c r="D196" s="376">
        <v>43.16</v>
      </c>
      <c r="E196" s="143">
        <f t="shared" si="14"/>
        <v>7656.1000000000013</v>
      </c>
      <c r="F196" s="143">
        <f t="shared" si="12"/>
        <v>-7656.1000000000013</v>
      </c>
      <c r="G196" s="144">
        <f t="shared" si="15"/>
        <v>292.93763850165129</v>
      </c>
      <c r="H196" s="145">
        <f t="shared" si="16"/>
        <v>71.487357418301883</v>
      </c>
      <c r="I196" s="146">
        <f t="shared" si="17"/>
        <v>167756.25526717555</v>
      </c>
      <c r="J196" s="146">
        <f t="shared" si="13"/>
        <v>195756.25526717555</v>
      </c>
      <c r="K196" s="167"/>
    </row>
    <row r="197" spans="1:11" ht="15">
      <c r="A197" s="140">
        <v>184</v>
      </c>
      <c r="B197" s="141" t="s">
        <v>275</v>
      </c>
      <c r="C197" s="141">
        <v>26</v>
      </c>
      <c r="D197" s="376">
        <v>40.94</v>
      </c>
      <c r="E197" s="143">
        <f t="shared" si="14"/>
        <v>7697.0400000000009</v>
      </c>
      <c r="F197" s="143">
        <f t="shared" si="12"/>
        <v>-7697.0400000000009</v>
      </c>
      <c r="G197" s="144">
        <f t="shared" si="15"/>
        <v>294.50413541775777</v>
      </c>
      <c r="H197" s="145">
        <f t="shared" si="16"/>
        <v>71.869626773809941</v>
      </c>
      <c r="I197" s="146">
        <f t="shared" si="17"/>
        <v>168653.31004580151</v>
      </c>
      <c r="J197" s="146">
        <f t="shared" si="13"/>
        <v>196653.31004580151</v>
      </c>
      <c r="K197" s="147"/>
    </row>
    <row r="198" spans="1:11" ht="15">
      <c r="A198" s="152">
        <v>185</v>
      </c>
      <c r="B198" s="141" t="s">
        <v>275</v>
      </c>
      <c r="C198" s="209">
        <v>26</v>
      </c>
      <c r="D198" s="376">
        <v>43.07</v>
      </c>
      <c r="E198" s="143">
        <f t="shared" si="14"/>
        <v>7740.1100000000006</v>
      </c>
      <c r="F198" s="143">
        <f t="shared" si="12"/>
        <v>-7740.1100000000006</v>
      </c>
      <c r="G198" s="144">
        <f t="shared" si="15"/>
        <v>296.15213302832706</v>
      </c>
      <c r="H198" s="145">
        <f t="shared" si="16"/>
        <v>72.27178459358845</v>
      </c>
      <c r="I198" s="146">
        <f t="shared" si="17"/>
        <v>169597.03621374044</v>
      </c>
      <c r="J198" s="146">
        <f t="shared" si="13"/>
        <v>197597.03621374044</v>
      </c>
      <c r="K198" s="147"/>
    </row>
    <row r="199" spans="1:11" ht="15">
      <c r="A199" s="152">
        <v>186</v>
      </c>
      <c r="B199" s="141" t="s">
        <v>275</v>
      </c>
      <c r="C199" s="141">
        <v>26</v>
      </c>
      <c r="D199" s="376">
        <v>43.1</v>
      </c>
      <c r="E199" s="143">
        <f t="shared" si="14"/>
        <v>7783.2100000000009</v>
      </c>
      <c r="F199" s="143">
        <f t="shared" si="12"/>
        <v>-7783.2100000000009</v>
      </c>
      <c r="G199" s="144">
        <f t="shared" si="15"/>
        <v>297.8012785360014</v>
      </c>
      <c r="H199" s="145">
        <f t="shared" si="16"/>
        <v>72.674222532582036</v>
      </c>
      <c r="I199" s="146">
        <f t="shared" si="17"/>
        <v>170541.41972519082</v>
      </c>
      <c r="J199" s="146">
        <f t="shared" si="13"/>
        <v>198541.41972519082</v>
      </c>
      <c r="K199" s="147"/>
    </row>
    <row r="200" spans="1:11" ht="15">
      <c r="A200" s="140">
        <v>187</v>
      </c>
      <c r="B200" s="141" t="s">
        <v>275</v>
      </c>
      <c r="C200" s="141">
        <v>26</v>
      </c>
      <c r="D200" s="376">
        <v>43.14</v>
      </c>
      <c r="E200" s="143">
        <f t="shared" si="14"/>
        <v>7826.3500000000013</v>
      </c>
      <c r="F200" s="143">
        <f t="shared" si="12"/>
        <v>-7826.3500000000013</v>
      </c>
      <c r="G200" s="144">
        <f t="shared" si="15"/>
        <v>299.45195457314924</v>
      </c>
      <c r="H200" s="145">
        <f t="shared" si="16"/>
        <v>73.077033963862391</v>
      </c>
      <c r="I200" s="146">
        <f t="shared" si="17"/>
        <v>171486.67969465646</v>
      </c>
      <c r="J200" s="146">
        <f t="shared" si="13"/>
        <v>199486.67969465646</v>
      </c>
      <c r="K200" s="147"/>
    </row>
    <row r="201" spans="1:11" ht="15">
      <c r="A201" s="152">
        <v>188</v>
      </c>
      <c r="B201" s="141" t="s">
        <v>275</v>
      </c>
      <c r="C201" s="141">
        <v>26</v>
      </c>
      <c r="D201" s="376">
        <v>42.78</v>
      </c>
      <c r="E201" s="143">
        <f t="shared" si="14"/>
        <v>7869.130000000001</v>
      </c>
      <c r="F201" s="143">
        <f t="shared" si="12"/>
        <v>-7869.130000000001</v>
      </c>
      <c r="G201" s="144">
        <f t="shared" si="15"/>
        <v>301.08885584503577</v>
      </c>
      <c r="H201" s="145">
        <f t="shared" si="16"/>
        <v>73.476483964561822</v>
      </c>
      <c r="I201" s="146">
        <f t="shared" si="17"/>
        <v>172424.05154198469</v>
      </c>
      <c r="J201" s="146">
        <f t="shared" si="13"/>
        <v>200424.05154198469</v>
      </c>
      <c r="K201" s="147"/>
    </row>
    <row r="202" spans="1:11" ht="15">
      <c r="A202" s="152">
        <v>189</v>
      </c>
      <c r="B202" s="141" t="s">
        <v>275</v>
      </c>
      <c r="C202" s="209">
        <v>26</v>
      </c>
      <c r="D202" s="376">
        <v>43.23</v>
      </c>
      <c r="E202" s="143">
        <f t="shared" si="14"/>
        <v>7912.3600000000006</v>
      </c>
      <c r="F202" s="143">
        <f t="shared" si="12"/>
        <v>-7912.3600000000006</v>
      </c>
      <c r="G202" s="144">
        <f t="shared" si="15"/>
        <v>302.74297557349894</v>
      </c>
      <c r="H202" s="145">
        <f t="shared" si="16"/>
        <v>73.880135753487409</v>
      </c>
      <c r="I202" s="146">
        <f t="shared" si="17"/>
        <v>173371.28354198468</v>
      </c>
      <c r="J202" s="146">
        <f t="shared" si="13"/>
        <v>201371.28354198468</v>
      </c>
      <c r="K202" s="147"/>
    </row>
    <row r="203" spans="1:11" ht="15">
      <c r="A203" s="140">
        <v>190</v>
      </c>
      <c r="B203" s="141" t="s">
        <v>275</v>
      </c>
      <c r="C203" s="141">
        <v>26</v>
      </c>
      <c r="D203" s="376">
        <v>42.17</v>
      </c>
      <c r="E203" s="143">
        <f t="shared" si="14"/>
        <v>7954.5300000000007</v>
      </c>
      <c r="F203" s="143">
        <f t="shared" si="12"/>
        <v>-7954.5300000000007</v>
      </c>
      <c r="G203" s="144">
        <f t="shared" si="15"/>
        <v>304.35653627091489</v>
      </c>
      <c r="H203" s="145">
        <f t="shared" si="16"/>
        <v>74.273889996813622</v>
      </c>
      <c r="I203" s="146">
        <f t="shared" si="17"/>
        <v>174295.28940458011</v>
      </c>
      <c r="J203" s="146">
        <f t="shared" si="13"/>
        <v>202295.28940458011</v>
      </c>
      <c r="K203" s="147"/>
    </row>
    <row r="204" spans="1:11">
      <c r="A204" s="149" t="s">
        <v>297</v>
      </c>
      <c r="B204" s="133" t="s">
        <v>275</v>
      </c>
      <c r="C204" s="133">
        <v>26</v>
      </c>
      <c r="D204" s="170">
        <v>2.4</v>
      </c>
      <c r="E204" s="135">
        <f t="shared" si="14"/>
        <v>7956.93</v>
      </c>
      <c r="F204" s="135">
        <f>F203-D204</f>
        <v>-7956.93</v>
      </c>
      <c r="G204" s="136">
        <f t="shared" si="15"/>
        <v>304.44836803932367</v>
      </c>
      <c r="H204" s="137">
        <f t="shared" si="16"/>
        <v>74.296299534019766</v>
      </c>
      <c r="I204" s="138">
        <f t="shared" si="17"/>
        <v>174347.87688549614</v>
      </c>
      <c r="J204" s="138">
        <f>I204+$K$7</f>
        <v>202347.87688549614</v>
      </c>
      <c r="K204" s="139"/>
    </row>
    <row r="205" spans="1:11">
      <c r="A205" s="149" t="s">
        <v>298</v>
      </c>
      <c r="B205" s="133" t="s">
        <v>275</v>
      </c>
      <c r="C205" s="133">
        <v>26</v>
      </c>
      <c r="D205" s="170">
        <v>1.05</v>
      </c>
      <c r="E205" s="135">
        <f>E204+D205</f>
        <v>7957.9800000000005</v>
      </c>
      <c r="F205" s="135">
        <f>F204-D205</f>
        <v>-7957.9800000000005</v>
      </c>
      <c r="G205" s="136">
        <f>G204+(VLOOKUP(C205,$D$5:$E$7,2,FALSE))^2/1029.4*D205</f>
        <v>304.48854443800252</v>
      </c>
      <c r="H205" s="137">
        <f>H204+D205*($A$5^2-VLOOKUP(C205,D$5:E$7,2)^2)/1029.4</f>
        <v>74.306103706547447</v>
      </c>
      <c r="I205" s="138">
        <f>I204+D205*C205*$D$10</f>
        <v>174370.88390839691</v>
      </c>
      <c r="J205" s="138">
        <f>I205+$K$7</f>
        <v>202370.88390839691</v>
      </c>
      <c r="K205" s="139"/>
    </row>
    <row r="206" spans="1:11">
      <c r="A206" s="171" t="s">
        <v>299</v>
      </c>
      <c r="B206" s="133" t="s">
        <v>275</v>
      </c>
      <c r="C206" s="133">
        <v>26</v>
      </c>
      <c r="D206" s="170">
        <v>28.9</v>
      </c>
      <c r="E206" s="135">
        <f>E205+D206</f>
        <v>7986.88</v>
      </c>
      <c r="F206" s="135">
        <f>F205-D206</f>
        <v>-7986.88</v>
      </c>
      <c r="G206" s="136">
        <f>G205+(VLOOKUP(C206,$D$5:$E$7,2,FALSE))^2/1029.4*D206</f>
        <v>305.5943519825916</v>
      </c>
      <c r="H206" s="137">
        <f>H205+D206*($A$5^2-VLOOKUP(C206,D$5:E$7,2)^2)/1029.4</f>
        <v>74.575951883738043</v>
      </c>
      <c r="I206" s="138">
        <f>I205+D206*C206*$D$10</f>
        <v>175004.12482442745</v>
      </c>
      <c r="J206" s="138">
        <f>I206+$K$7</f>
        <v>203004.12482442745</v>
      </c>
      <c r="K206" s="139"/>
    </row>
    <row r="207" spans="1:11">
      <c r="A207" s="152"/>
      <c r="B207" s="172"/>
      <c r="C207" s="172"/>
      <c r="D207" s="176"/>
      <c r="E207" s="143"/>
      <c r="F207" s="143"/>
      <c r="G207" s="144"/>
      <c r="H207" s="145"/>
      <c r="I207" s="146"/>
      <c r="J207" s="146"/>
      <c r="K207" s="147"/>
    </row>
    <row r="208" spans="1:11">
      <c r="A208" s="152"/>
      <c r="B208" s="172"/>
      <c r="C208" s="172"/>
      <c r="D208" s="176"/>
      <c r="E208" s="143"/>
      <c r="F208" s="143"/>
      <c r="G208" s="144"/>
      <c r="H208" s="145"/>
      <c r="I208" s="146"/>
      <c r="J208" s="146"/>
      <c r="K208" s="147"/>
    </row>
    <row r="209" spans="1:11">
      <c r="A209" s="177"/>
      <c r="B209" s="172"/>
      <c r="C209" s="172"/>
      <c r="D209" s="176"/>
      <c r="E209" s="143"/>
      <c r="F209" s="143"/>
      <c r="G209" s="144"/>
      <c r="H209" s="145"/>
      <c r="I209" s="146"/>
      <c r="J209" s="146"/>
      <c r="K209" s="147"/>
    </row>
    <row r="210" spans="1:11" ht="15">
      <c r="A210" s="152"/>
      <c r="B210" s="141"/>
      <c r="C210" s="141"/>
      <c r="D210" s="169"/>
      <c r="E210" s="143"/>
      <c r="F210" s="143"/>
      <c r="G210" s="144"/>
      <c r="H210" s="145"/>
      <c r="I210" s="146"/>
      <c r="J210" s="146"/>
      <c r="K210" s="147"/>
    </row>
    <row r="211" spans="1:11" ht="15">
      <c r="A211" s="152"/>
      <c r="B211" s="141"/>
      <c r="C211" s="141"/>
      <c r="D211" s="169"/>
      <c r="E211" s="143"/>
      <c r="F211" s="143"/>
      <c r="G211" s="144"/>
      <c r="H211" s="145"/>
      <c r="I211" s="146"/>
      <c r="J211" s="146"/>
      <c r="K211" s="147"/>
    </row>
    <row r="212" spans="1:11" ht="15">
      <c r="A212" s="140"/>
      <c r="B212" s="141"/>
      <c r="C212" s="141"/>
      <c r="D212" s="169"/>
      <c r="E212" s="143"/>
      <c r="F212" s="143"/>
      <c r="G212" s="144"/>
      <c r="H212" s="145"/>
      <c r="I212" s="146"/>
      <c r="J212" s="146"/>
      <c r="K212" s="147"/>
    </row>
    <row r="213" spans="1:11" ht="15">
      <c r="A213" s="152"/>
      <c r="B213" s="141"/>
      <c r="C213" s="141"/>
      <c r="D213" s="169"/>
      <c r="E213" s="143"/>
      <c r="F213" s="143"/>
      <c r="G213" s="144"/>
      <c r="H213" s="145"/>
      <c r="I213" s="146"/>
      <c r="J213" s="146"/>
      <c r="K213" s="147"/>
    </row>
    <row r="214" spans="1:11" ht="15">
      <c r="A214" s="152"/>
      <c r="B214" s="141"/>
      <c r="C214" s="141"/>
      <c r="D214" s="169"/>
      <c r="E214" s="143"/>
      <c r="F214" s="143"/>
      <c r="G214" s="144"/>
      <c r="H214" s="145"/>
      <c r="I214" s="146"/>
      <c r="J214" s="146"/>
      <c r="K214" s="147"/>
    </row>
    <row r="215" spans="1:11" ht="15">
      <c r="A215" s="140"/>
      <c r="B215" s="141"/>
      <c r="C215" s="141"/>
      <c r="D215" s="169"/>
      <c r="E215" s="143"/>
      <c r="F215" s="143"/>
      <c r="G215" s="144"/>
      <c r="H215" s="145"/>
      <c r="I215" s="146"/>
      <c r="J215" s="146"/>
      <c r="K215" s="147"/>
    </row>
    <row r="216" spans="1:11" ht="15">
      <c r="A216" s="152"/>
      <c r="B216" s="141"/>
      <c r="C216" s="141"/>
      <c r="D216" s="169"/>
      <c r="E216" s="143"/>
      <c r="F216" s="143"/>
      <c r="G216" s="144"/>
      <c r="H216" s="145"/>
      <c r="I216" s="146"/>
      <c r="J216" s="146"/>
      <c r="K216" s="147"/>
    </row>
    <row r="217" spans="1:11" ht="15">
      <c r="A217" s="152"/>
      <c r="B217" s="141"/>
      <c r="C217" s="141"/>
      <c r="D217" s="169"/>
      <c r="E217" s="143"/>
      <c r="F217" s="143"/>
      <c r="G217" s="144"/>
      <c r="H217" s="145"/>
      <c r="I217" s="146"/>
      <c r="J217" s="146"/>
      <c r="K217" s="147"/>
    </row>
    <row r="218" spans="1:11" ht="15">
      <c r="A218" s="140"/>
      <c r="B218" s="141"/>
      <c r="C218" s="141"/>
      <c r="D218" s="169"/>
      <c r="E218" s="143"/>
      <c r="F218" s="143"/>
      <c r="G218" s="144"/>
      <c r="H218" s="145"/>
      <c r="I218" s="146"/>
      <c r="J218" s="146"/>
      <c r="K218" s="147"/>
    </row>
    <row r="219" spans="1:11" ht="15">
      <c r="A219" s="152"/>
      <c r="B219" s="141"/>
      <c r="C219" s="141"/>
      <c r="D219" s="169"/>
      <c r="E219" s="143"/>
      <c r="F219" s="143"/>
      <c r="G219" s="144"/>
      <c r="H219" s="145"/>
      <c r="I219" s="146"/>
      <c r="J219" s="146"/>
      <c r="K219" s="147"/>
    </row>
    <row r="220" spans="1:11" ht="15">
      <c r="A220" s="152"/>
      <c r="B220" s="141"/>
      <c r="C220" s="141"/>
      <c r="D220" s="169"/>
      <c r="E220" s="143"/>
      <c r="F220" s="143"/>
      <c r="G220" s="144"/>
      <c r="H220" s="145"/>
      <c r="I220" s="146"/>
      <c r="J220" s="146"/>
      <c r="K220" s="147"/>
    </row>
    <row r="221" spans="1:11" ht="15">
      <c r="A221" s="140"/>
      <c r="B221" s="141"/>
      <c r="C221" s="141"/>
      <c r="D221" s="169"/>
      <c r="E221" s="143"/>
      <c r="F221" s="143"/>
      <c r="G221" s="144"/>
      <c r="H221" s="145"/>
      <c r="I221" s="146"/>
      <c r="J221" s="146"/>
      <c r="K221" s="147"/>
    </row>
    <row r="222" spans="1:11" ht="15">
      <c r="A222" s="152"/>
      <c r="B222" s="141"/>
      <c r="C222" s="141"/>
      <c r="D222" s="169"/>
      <c r="E222" s="143"/>
      <c r="F222" s="143"/>
      <c r="G222" s="144"/>
      <c r="H222" s="145"/>
      <c r="I222" s="146"/>
      <c r="J222" s="146"/>
      <c r="K222" s="147"/>
    </row>
    <row r="223" spans="1:11" ht="15">
      <c r="A223" s="152"/>
      <c r="B223" s="141"/>
      <c r="C223" s="141"/>
      <c r="D223" s="169"/>
      <c r="E223" s="143"/>
      <c r="F223" s="143"/>
      <c r="G223" s="144"/>
      <c r="H223" s="145"/>
      <c r="I223" s="146"/>
      <c r="J223" s="146"/>
      <c r="K223" s="147"/>
    </row>
    <row r="224" spans="1:11" ht="15">
      <c r="A224" s="140"/>
      <c r="B224" s="141"/>
      <c r="C224" s="141"/>
      <c r="D224" s="169"/>
      <c r="E224" s="143"/>
      <c r="F224" s="143"/>
      <c r="G224" s="144"/>
      <c r="H224" s="145"/>
      <c r="I224" s="146"/>
      <c r="J224" s="146"/>
      <c r="K224" s="147"/>
    </row>
    <row r="225" spans="1:11" ht="15">
      <c r="A225" s="152"/>
      <c r="B225" s="141"/>
      <c r="C225" s="141"/>
      <c r="D225" s="169"/>
      <c r="E225" s="143"/>
      <c r="F225" s="143"/>
      <c r="G225" s="144"/>
      <c r="H225" s="145"/>
      <c r="I225" s="146"/>
      <c r="J225" s="146"/>
      <c r="K225" s="147"/>
    </row>
    <row r="226" spans="1:11" ht="15">
      <c r="A226" s="152"/>
      <c r="B226" s="141"/>
      <c r="C226" s="141"/>
      <c r="D226" s="169"/>
      <c r="E226" s="143"/>
      <c r="F226" s="143"/>
      <c r="G226" s="144"/>
      <c r="H226" s="145"/>
      <c r="I226" s="146"/>
      <c r="J226" s="146"/>
      <c r="K226" s="147"/>
    </row>
    <row r="227" spans="1:11" ht="15">
      <c r="A227" s="140"/>
      <c r="B227" s="141"/>
      <c r="C227" s="141"/>
      <c r="D227" s="169"/>
      <c r="E227" s="143"/>
      <c r="F227" s="143"/>
      <c r="G227" s="144"/>
      <c r="H227" s="145"/>
      <c r="I227" s="146"/>
      <c r="J227" s="146"/>
      <c r="K227" s="147"/>
    </row>
    <row r="228" spans="1:11" ht="15">
      <c r="A228" s="152"/>
      <c r="B228" s="141"/>
      <c r="C228" s="141"/>
      <c r="D228" s="169"/>
      <c r="E228" s="143"/>
      <c r="F228" s="143"/>
      <c r="G228" s="144"/>
      <c r="H228" s="145"/>
      <c r="I228" s="146"/>
      <c r="J228" s="146"/>
      <c r="K228" s="147"/>
    </row>
    <row r="229" spans="1:11" ht="15">
      <c r="A229" s="152"/>
      <c r="B229" s="141"/>
      <c r="C229" s="141"/>
      <c r="D229" s="169"/>
      <c r="E229" s="143"/>
      <c r="F229" s="143"/>
      <c r="G229" s="144"/>
      <c r="H229" s="145"/>
      <c r="I229" s="146"/>
      <c r="J229" s="146"/>
      <c r="K229" s="147"/>
    </row>
    <row r="230" spans="1:11" ht="15">
      <c r="A230" s="140"/>
      <c r="B230" s="141"/>
      <c r="C230" s="141"/>
      <c r="D230" s="169"/>
      <c r="E230" s="143"/>
      <c r="F230" s="143"/>
      <c r="G230" s="144"/>
      <c r="H230" s="145"/>
      <c r="I230" s="146"/>
      <c r="J230" s="146"/>
      <c r="K230" s="147"/>
    </row>
    <row r="231" spans="1:11" ht="15">
      <c r="A231" s="152"/>
      <c r="B231" s="141"/>
      <c r="C231" s="141"/>
      <c r="D231" s="169"/>
      <c r="E231" s="143"/>
      <c r="F231" s="143"/>
      <c r="G231" s="144"/>
      <c r="H231" s="145"/>
      <c r="I231" s="146"/>
      <c r="J231" s="146"/>
      <c r="K231" s="147"/>
    </row>
    <row r="232" spans="1:11" ht="15">
      <c r="A232" s="152"/>
      <c r="B232" s="141"/>
      <c r="C232" s="141"/>
      <c r="D232" s="169"/>
      <c r="E232" s="143"/>
      <c r="F232" s="143"/>
      <c r="G232" s="144"/>
      <c r="H232" s="145"/>
      <c r="I232" s="146"/>
      <c r="J232" s="146"/>
      <c r="K232" s="147"/>
    </row>
    <row r="233" spans="1:11" ht="15">
      <c r="A233" s="140"/>
      <c r="B233" s="141"/>
      <c r="C233" s="141"/>
      <c r="D233" s="169"/>
      <c r="E233" s="143"/>
      <c r="F233" s="143"/>
      <c r="G233" s="144"/>
      <c r="H233" s="145"/>
      <c r="I233" s="146"/>
      <c r="J233" s="146"/>
      <c r="K233" s="147"/>
    </row>
    <row r="234" spans="1:11" ht="15">
      <c r="A234" s="152"/>
      <c r="B234" s="141"/>
      <c r="C234" s="141"/>
      <c r="D234" s="169"/>
      <c r="E234" s="143"/>
      <c r="F234" s="143"/>
      <c r="G234" s="144"/>
      <c r="H234" s="145"/>
      <c r="I234" s="146"/>
      <c r="J234" s="146"/>
      <c r="K234" s="147"/>
    </row>
    <row r="235" spans="1:11" ht="15">
      <c r="A235" s="152"/>
      <c r="B235" s="141"/>
      <c r="C235" s="141"/>
      <c r="D235" s="169"/>
      <c r="E235" s="143"/>
      <c r="F235" s="143"/>
      <c r="G235" s="144"/>
      <c r="H235" s="145"/>
      <c r="I235" s="146"/>
      <c r="J235" s="146"/>
      <c r="K235" s="147"/>
    </row>
    <row r="236" spans="1:11" ht="15">
      <c r="A236" s="140"/>
      <c r="B236" s="141"/>
      <c r="C236" s="141"/>
      <c r="D236" s="169"/>
      <c r="E236" s="143"/>
      <c r="F236" s="143"/>
      <c r="G236" s="144"/>
      <c r="H236" s="145"/>
      <c r="I236" s="146"/>
      <c r="J236" s="146"/>
      <c r="K236" s="147"/>
    </row>
    <row r="237" spans="1:11" ht="15">
      <c r="A237" s="152"/>
      <c r="B237" s="141"/>
      <c r="C237" s="141"/>
      <c r="D237" s="169"/>
      <c r="E237" s="143"/>
      <c r="F237" s="143"/>
      <c r="G237" s="144"/>
      <c r="H237" s="145"/>
      <c r="I237" s="146"/>
      <c r="J237" s="146"/>
      <c r="K237" s="147"/>
    </row>
    <row r="238" spans="1:11" ht="15">
      <c r="A238" s="152"/>
      <c r="B238" s="141"/>
      <c r="C238" s="141"/>
      <c r="D238" s="169"/>
      <c r="E238" s="143"/>
      <c r="F238" s="143"/>
      <c r="G238" s="144"/>
      <c r="H238" s="145"/>
      <c r="I238" s="146"/>
      <c r="J238" s="146"/>
      <c r="K238" s="147"/>
    </row>
    <row r="239" spans="1:11" ht="15">
      <c r="A239" s="140"/>
      <c r="B239" s="141"/>
      <c r="C239" s="141"/>
      <c r="D239" s="169"/>
      <c r="E239" s="143"/>
      <c r="F239" s="143"/>
      <c r="G239" s="144"/>
      <c r="H239" s="145"/>
      <c r="I239" s="146"/>
      <c r="J239" s="146"/>
      <c r="K239" s="147"/>
    </row>
    <row r="240" spans="1:11" ht="15">
      <c r="A240" s="152"/>
      <c r="B240" s="141"/>
      <c r="C240" s="141"/>
      <c r="D240" s="169"/>
      <c r="E240" s="143"/>
      <c r="F240" s="143"/>
      <c r="G240" s="144"/>
      <c r="H240" s="145"/>
      <c r="I240" s="146"/>
      <c r="J240" s="146"/>
      <c r="K240" s="147"/>
    </row>
    <row r="241" spans="1:11" ht="15">
      <c r="A241" s="152"/>
      <c r="B241" s="141"/>
      <c r="C241" s="141"/>
      <c r="D241" s="169"/>
      <c r="E241" s="143"/>
      <c r="F241" s="143"/>
      <c r="G241" s="144"/>
      <c r="H241" s="145"/>
      <c r="I241" s="146"/>
      <c r="J241" s="146"/>
      <c r="K241" s="147"/>
    </row>
    <row r="242" spans="1:11" ht="15">
      <c r="A242" s="140"/>
      <c r="B242" s="141"/>
      <c r="C242" s="141"/>
      <c r="D242" s="169"/>
      <c r="E242" s="143"/>
      <c r="F242" s="143"/>
      <c r="G242" s="144"/>
      <c r="H242" s="145"/>
      <c r="I242" s="146"/>
      <c r="J242" s="146"/>
      <c r="K242" s="147"/>
    </row>
    <row r="243" spans="1:11" ht="15">
      <c r="A243" s="152"/>
      <c r="B243" s="141"/>
      <c r="C243" s="141"/>
      <c r="D243" s="169"/>
      <c r="E243" s="143"/>
      <c r="F243" s="143"/>
      <c r="G243" s="144"/>
      <c r="H243" s="145"/>
      <c r="I243" s="146"/>
      <c r="J243" s="146"/>
      <c r="K243" s="147"/>
    </row>
    <row r="244" spans="1:11" ht="15">
      <c r="A244" s="152"/>
      <c r="B244" s="141"/>
      <c r="C244" s="141"/>
      <c r="D244" s="169"/>
      <c r="E244" s="143"/>
      <c r="F244" s="143"/>
      <c r="G244" s="144"/>
      <c r="H244" s="145"/>
      <c r="I244" s="146"/>
      <c r="J244" s="146"/>
      <c r="K244" s="147"/>
    </row>
    <row r="245" spans="1:11" ht="15">
      <c r="A245" s="140"/>
      <c r="B245" s="141"/>
      <c r="C245" s="141"/>
      <c r="D245" s="169"/>
      <c r="E245" s="143"/>
      <c r="F245" s="143"/>
      <c r="G245" s="144"/>
      <c r="H245" s="145"/>
      <c r="I245" s="146"/>
      <c r="J245" s="146"/>
      <c r="K245" s="147"/>
    </row>
    <row r="246" spans="1:11" ht="15">
      <c r="A246" s="152"/>
      <c r="B246" s="141"/>
      <c r="C246" s="141"/>
      <c r="D246" s="169"/>
      <c r="E246" s="143"/>
      <c r="F246" s="143"/>
      <c r="G246" s="144"/>
      <c r="H246" s="145"/>
      <c r="I246" s="146"/>
      <c r="J246" s="146"/>
      <c r="K246" s="147"/>
    </row>
    <row r="247" spans="1:11" ht="15">
      <c r="A247" s="152"/>
      <c r="B247" s="141"/>
      <c r="C247" s="141"/>
      <c r="D247" s="169"/>
      <c r="E247" s="143"/>
      <c r="F247" s="143"/>
      <c r="G247" s="144"/>
      <c r="H247" s="145"/>
      <c r="I247" s="146"/>
      <c r="J247" s="146"/>
      <c r="K247" s="147"/>
    </row>
    <row r="248" spans="1:11" ht="15">
      <c r="A248" s="140"/>
      <c r="B248" s="141"/>
      <c r="C248" s="141"/>
      <c r="D248" s="169"/>
      <c r="E248" s="143"/>
      <c r="F248" s="143"/>
      <c r="G248" s="144"/>
      <c r="H248" s="145"/>
      <c r="I248" s="146"/>
      <c r="J248" s="146"/>
      <c r="K248" s="147"/>
    </row>
    <row r="249" spans="1:11" ht="15">
      <c r="A249" s="152"/>
      <c r="B249" s="141"/>
      <c r="C249" s="141"/>
      <c r="D249" s="169"/>
      <c r="E249" s="143"/>
      <c r="F249" s="143"/>
      <c r="G249" s="144"/>
      <c r="H249" s="145"/>
      <c r="I249" s="146"/>
      <c r="J249" s="146"/>
      <c r="K249" s="147"/>
    </row>
    <row r="250" spans="1:11" ht="15">
      <c r="A250" s="152"/>
      <c r="B250" s="141"/>
      <c r="C250" s="141"/>
      <c r="D250" s="169"/>
      <c r="E250" s="143"/>
      <c r="F250" s="143"/>
      <c r="G250" s="144"/>
      <c r="H250" s="145"/>
      <c r="I250" s="146"/>
      <c r="J250" s="146"/>
      <c r="K250" s="147"/>
    </row>
    <row r="251" spans="1:11" ht="15">
      <c r="A251" s="140"/>
      <c r="B251" s="141"/>
      <c r="C251" s="141"/>
      <c r="D251" s="169"/>
      <c r="E251" s="143"/>
      <c r="F251" s="143"/>
      <c r="G251" s="144"/>
      <c r="H251" s="145"/>
      <c r="I251" s="146"/>
      <c r="J251" s="146"/>
      <c r="K251" s="147"/>
    </row>
    <row r="252" spans="1:11" ht="15">
      <c r="A252" s="152"/>
      <c r="B252" s="141"/>
      <c r="C252" s="141"/>
      <c r="D252" s="169"/>
      <c r="E252" s="143"/>
      <c r="F252" s="143"/>
      <c r="G252" s="144"/>
      <c r="H252" s="145"/>
      <c r="I252" s="146"/>
      <c r="J252" s="146"/>
      <c r="K252" s="147"/>
    </row>
    <row r="253" spans="1:11" ht="15">
      <c r="A253" s="152"/>
      <c r="B253" s="141"/>
      <c r="C253" s="141"/>
      <c r="D253" s="169"/>
      <c r="E253" s="143"/>
      <c r="F253" s="143"/>
      <c r="G253" s="144"/>
      <c r="H253" s="145"/>
      <c r="I253" s="146"/>
      <c r="J253" s="146"/>
      <c r="K253" s="147"/>
    </row>
    <row r="254" spans="1:11" ht="15">
      <c r="A254" s="140"/>
      <c r="B254" s="141"/>
      <c r="C254" s="141"/>
      <c r="D254" s="169"/>
      <c r="E254" s="143"/>
      <c r="F254" s="143"/>
      <c r="G254" s="144"/>
      <c r="H254" s="145"/>
      <c r="I254" s="146"/>
      <c r="J254" s="146"/>
      <c r="K254" s="147"/>
    </row>
    <row r="255" spans="1:11" ht="15">
      <c r="A255" s="152"/>
      <c r="B255" s="141"/>
      <c r="C255" s="141"/>
      <c r="D255" s="169"/>
      <c r="E255" s="143"/>
      <c r="F255" s="143"/>
      <c r="G255" s="144"/>
      <c r="H255" s="145"/>
      <c r="I255" s="146"/>
      <c r="J255" s="146"/>
      <c r="K255" s="147"/>
    </row>
    <row r="256" spans="1:11" ht="15">
      <c r="A256" s="152"/>
      <c r="B256" s="141"/>
      <c r="C256" s="141"/>
      <c r="D256" s="169"/>
      <c r="E256" s="143"/>
      <c r="F256" s="143"/>
      <c r="G256" s="144"/>
      <c r="H256" s="145"/>
      <c r="I256" s="146"/>
      <c r="J256" s="146"/>
      <c r="K256" s="147"/>
    </row>
    <row r="257" spans="1:11" ht="15">
      <c r="A257" s="140"/>
      <c r="B257" s="141"/>
      <c r="C257" s="141"/>
      <c r="D257" s="169"/>
      <c r="E257" s="143"/>
      <c r="F257" s="143"/>
      <c r="G257" s="144"/>
      <c r="H257" s="145"/>
      <c r="I257" s="146"/>
      <c r="J257" s="146"/>
      <c r="K257" s="147"/>
    </row>
    <row r="258" spans="1:11" ht="15">
      <c r="A258" s="152"/>
      <c r="B258" s="172"/>
      <c r="C258" s="172"/>
      <c r="D258" s="169"/>
      <c r="E258" s="153"/>
      <c r="F258" s="143"/>
      <c r="G258" s="154"/>
      <c r="H258" s="155"/>
      <c r="I258" s="156"/>
      <c r="J258" s="156"/>
      <c r="K258" s="151"/>
    </row>
    <row r="259" spans="1:11" ht="15">
      <c r="A259" s="152"/>
      <c r="B259" s="172"/>
      <c r="C259" s="172"/>
      <c r="D259" s="169"/>
      <c r="E259" s="153"/>
      <c r="F259" s="153"/>
      <c r="G259" s="154"/>
      <c r="H259" s="155"/>
      <c r="I259" s="156"/>
      <c r="J259" s="156"/>
      <c r="K259" s="151"/>
    </row>
    <row r="260" spans="1:11" ht="15">
      <c r="A260" s="140"/>
      <c r="B260" s="172"/>
      <c r="C260" s="172"/>
      <c r="D260" s="169"/>
      <c r="E260" s="153"/>
      <c r="F260" s="153"/>
      <c r="G260" s="154"/>
      <c r="H260" s="155"/>
      <c r="I260" s="156"/>
      <c r="J260" s="156"/>
      <c r="K260" s="151"/>
    </row>
    <row r="261" spans="1:11" ht="15">
      <c r="A261" s="152"/>
      <c r="B261" s="141"/>
      <c r="C261" s="141"/>
      <c r="D261" s="169"/>
      <c r="E261" s="143"/>
      <c r="F261" s="143"/>
      <c r="G261" s="144"/>
      <c r="H261" s="145"/>
      <c r="I261" s="146"/>
      <c r="J261" s="146"/>
      <c r="K261" s="147"/>
    </row>
    <row r="262" spans="1:11" ht="15">
      <c r="A262" s="152"/>
      <c r="B262" s="141"/>
      <c r="C262" s="141"/>
      <c r="D262" s="169"/>
      <c r="E262" s="143"/>
      <c r="F262" s="143"/>
      <c r="G262" s="144"/>
      <c r="H262" s="145"/>
      <c r="I262" s="146"/>
      <c r="J262" s="146"/>
      <c r="K262" s="147"/>
    </row>
    <row r="263" spans="1:11" ht="15">
      <c r="A263" s="140"/>
      <c r="B263" s="141"/>
      <c r="C263" s="141"/>
      <c r="D263" s="169"/>
      <c r="E263" s="143"/>
      <c r="F263" s="143"/>
      <c r="G263" s="144"/>
      <c r="H263" s="145"/>
      <c r="I263" s="146"/>
      <c r="J263" s="146"/>
      <c r="K263" s="147"/>
    </row>
    <row r="264" spans="1:11" ht="15">
      <c r="A264" s="152"/>
      <c r="B264" s="172"/>
      <c r="C264" s="172"/>
      <c r="D264" s="169"/>
      <c r="E264" s="153"/>
      <c r="F264" s="153"/>
      <c r="G264" s="154"/>
      <c r="H264" s="155"/>
      <c r="I264" s="156"/>
      <c r="J264" s="156"/>
      <c r="K264" s="151"/>
    </row>
    <row r="265" spans="1:11" ht="15">
      <c r="A265" s="152"/>
      <c r="B265" s="172"/>
      <c r="C265" s="172"/>
      <c r="D265" s="169"/>
      <c r="E265" s="153"/>
      <c r="F265" s="153"/>
      <c r="G265" s="154"/>
      <c r="H265" s="155"/>
      <c r="I265" s="156"/>
      <c r="J265" s="156"/>
      <c r="K265" s="151"/>
    </row>
    <row r="266" spans="1:11" ht="15">
      <c r="A266" s="140"/>
      <c r="B266" s="172"/>
      <c r="C266" s="172"/>
      <c r="D266" s="169"/>
      <c r="E266" s="153"/>
      <c r="F266" s="153"/>
      <c r="G266" s="154"/>
      <c r="H266" s="155"/>
      <c r="I266" s="156"/>
      <c r="J266" s="156"/>
      <c r="K266" s="151"/>
    </row>
    <row r="267" spans="1:11" ht="15">
      <c r="A267" s="152"/>
      <c r="B267" s="172"/>
      <c r="C267" s="172"/>
      <c r="D267" s="169"/>
      <c r="E267" s="153"/>
      <c r="F267" s="153"/>
      <c r="G267" s="154"/>
      <c r="H267" s="155"/>
      <c r="I267" s="156"/>
      <c r="J267" s="156"/>
      <c r="K267" s="151"/>
    </row>
    <row r="268" spans="1:11" ht="15">
      <c r="A268" s="152"/>
      <c r="B268" s="172"/>
      <c r="C268" s="172"/>
      <c r="D268" s="169"/>
      <c r="E268" s="153"/>
      <c r="F268" s="153"/>
      <c r="G268" s="154"/>
      <c r="H268" s="155"/>
      <c r="I268" s="156"/>
      <c r="J268" s="156"/>
      <c r="K268" s="157"/>
    </row>
    <row r="269" spans="1:11" ht="15">
      <c r="A269" s="140"/>
      <c r="B269" s="141"/>
      <c r="C269" s="141"/>
      <c r="D269" s="169"/>
      <c r="E269" s="143"/>
      <c r="F269" s="143"/>
      <c r="G269" s="144"/>
      <c r="H269" s="145"/>
      <c r="I269" s="146"/>
      <c r="J269" s="146"/>
      <c r="K269" s="147"/>
    </row>
    <row r="270" spans="1:11" ht="15">
      <c r="A270" s="152"/>
      <c r="B270" s="141"/>
      <c r="C270" s="141"/>
      <c r="D270" s="169"/>
      <c r="E270" s="143"/>
      <c r="F270" s="143"/>
      <c r="G270" s="144"/>
      <c r="H270" s="145"/>
      <c r="I270" s="146"/>
      <c r="J270" s="146"/>
      <c r="K270" s="147"/>
    </row>
    <row r="271" spans="1:11" ht="15">
      <c r="A271" s="152"/>
      <c r="B271" s="141"/>
      <c r="C271" s="141"/>
      <c r="D271" s="169"/>
      <c r="E271" s="143"/>
      <c r="F271" s="143"/>
      <c r="G271" s="144"/>
      <c r="H271" s="145"/>
      <c r="I271" s="146"/>
      <c r="J271" s="146"/>
      <c r="K271" s="147"/>
    </row>
    <row r="272" spans="1:11" ht="15">
      <c r="A272" s="140"/>
      <c r="B272" s="141"/>
      <c r="C272" s="141"/>
      <c r="D272" s="169"/>
      <c r="E272" s="143"/>
      <c r="F272" s="143"/>
      <c r="G272" s="144"/>
      <c r="H272" s="145"/>
      <c r="I272" s="146"/>
      <c r="J272" s="146"/>
      <c r="K272" s="147"/>
    </row>
    <row r="273" spans="1:11" ht="15">
      <c r="A273" s="152"/>
      <c r="B273" s="141"/>
      <c r="C273" s="141"/>
      <c r="D273" s="169"/>
      <c r="E273" s="143"/>
      <c r="F273" s="143"/>
      <c r="G273" s="144"/>
      <c r="H273" s="145"/>
      <c r="I273" s="146"/>
      <c r="J273" s="146"/>
      <c r="K273" s="147"/>
    </row>
    <row r="274" spans="1:11" ht="15">
      <c r="A274" s="152"/>
      <c r="B274" s="141"/>
      <c r="C274" s="141"/>
      <c r="D274" s="169"/>
      <c r="E274" s="143"/>
      <c r="F274" s="143"/>
      <c r="G274" s="144"/>
      <c r="H274" s="145"/>
      <c r="I274" s="146"/>
      <c r="J274" s="146"/>
      <c r="K274" s="147"/>
    </row>
    <row r="275" spans="1:11" ht="15">
      <c r="A275" s="140"/>
      <c r="B275" s="141"/>
      <c r="C275" s="141"/>
      <c r="D275" s="169"/>
      <c r="E275" s="143"/>
      <c r="F275" s="143"/>
      <c r="G275" s="144"/>
      <c r="H275" s="145"/>
      <c r="I275" s="146"/>
      <c r="J275" s="146"/>
      <c r="K275" s="147"/>
    </row>
    <row r="276" spans="1:11" ht="15">
      <c r="A276" s="152"/>
      <c r="B276" s="141"/>
      <c r="C276" s="141"/>
      <c r="D276" s="169"/>
      <c r="E276" s="143"/>
      <c r="F276" s="143"/>
      <c r="G276" s="144"/>
      <c r="H276" s="145"/>
      <c r="I276" s="146"/>
      <c r="J276" s="146"/>
      <c r="K276" s="147"/>
    </row>
    <row r="277" spans="1:11" ht="15">
      <c r="A277" s="152"/>
      <c r="B277" s="141"/>
      <c r="C277" s="141"/>
      <c r="D277" s="169"/>
      <c r="E277" s="143"/>
      <c r="F277" s="143"/>
      <c r="G277" s="144"/>
      <c r="H277" s="145"/>
      <c r="I277" s="146"/>
      <c r="J277" s="146"/>
      <c r="K277" s="147"/>
    </row>
    <row r="278" spans="1:11" ht="15">
      <c r="A278" s="140"/>
      <c r="B278" s="141"/>
      <c r="C278" s="141"/>
      <c r="D278" s="169"/>
      <c r="E278" s="143"/>
      <c r="F278" s="143"/>
      <c r="G278" s="144"/>
      <c r="H278" s="145"/>
      <c r="I278" s="146"/>
      <c r="J278" s="146"/>
      <c r="K278" s="147"/>
    </row>
    <row r="279" spans="1:11" ht="15">
      <c r="A279" s="152"/>
      <c r="B279" s="172"/>
      <c r="C279" s="172"/>
      <c r="D279" s="169"/>
      <c r="E279" s="153"/>
      <c r="F279" s="153"/>
      <c r="G279" s="154"/>
      <c r="H279" s="155"/>
      <c r="I279" s="156"/>
      <c r="J279" s="156"/>
      <c r="K279" s="151"/>
    </row>
    <row r="280" spans="1:11" ht="15">
      <c r="A280" s="152"/>
      <c r="B280" s="172"/>
      <c r="C280" s="172"/>
      <c r="D280" s="169"/>
      <c r="E280" s="153"/>
      <c r="F280" s="153"/>
      <c r="G280" s="154"/>
      <c r="H280" s="155"/>
      <c r="I280" s="156"/>
      <c r="J280" s="156"/>
      <c r="K280" s="151"/>
    </row>
    <row r="281" spans="1:11" ht="15">
      <c r="A281" s="140"/>
      <c r="B281" s="172"/>
      <c r="C281" s="172"/>
      <c r="D281" s="169"/>
      <c r="E281" s="153"/>
      <c r="F281" s="153"/>
      <c r="G281" s="154"/>
      <c r="H281" s="155"/>
      <c r="I281" s="156"/>
      <c r="J281" s="156"/>
      <c r="K281" s="151"/>
    </row>
    <row r="282" spans="1:11" ht="15">
      <c r="A282" s="152"/>
      <c r="B282" s="172"/>
      <c r="C282" s="172"/>
      <c r="D282" s="169"/>
      <c r="E282" s="153"/>
      <c r="F282" s="153"/>
      <c r="G282" s="154"/>
      <c r="H282" s="155"/>
      <c r="I282" s="156"/>
      <c r="J282" s="156"/>
      <c r="K282" s="151"/>
    </row>
    <row r="283" spans="1:11" ht="15">
      <c r="A283" s="152"/>
      <c r="B283" s="172"/>
      <c r="C283" s="172"/>
      <c r="D283" s="169"/>
      <c r="E283" s="153"/>
      <c r="F283" s="153"/>
      <c r="G283" s="154"/>
      <c r="H283" s="155"/>
      <c r="I283" s="156"/>
      <c r="J283" s="156"/>
      <c r="K283" s="151"/>
    </row>
    <row r="284" spans="1:11" ht="15">
      <c r="A284" s="140"/>
      <c r="B284" s="141"/>
      <c r="C284" s="141"/>
      <c r="D284" s="169"/>
      <c r="E284" s="143"/>
      <c r="F284" s="143"/>
      <c r="G284" s="144"/>
      <c r="H284" s="145"/>
      <c r="I284" s="146"/>
      <c r="J284" s="146"/>
      <c r="K284" s="147"/>
    </row>
    <row r="285" spans="1:11" ht="15">
      <c r="A285" s="152"/>
      <c r="B285" s="141"/>
      <c r="C285" s="141"/>
      <c r="D285" s="169"/>
      <c r="E285" s="143"/>
      <c r="F285" s="143"/>
      <c r="G285" s="144"/>
      <c r="H285" s="145"/>
      <c r="I285" s="146"/>
      <c r="J285" s="146"/>
      <c r="K285" s="147"/>
    </row>
    <row r="286" spans="1:11" ht="15">
      <c r="A286" s="152"/>
      <c r="B286" s="141"/>
      <c r="C286" s="141"/>
      <c r="D286" s="169"/>
      <c r="E286" s="143"/>
      <c r="F286" s="143"/>
      <c r="G286" s="144"/>
      <c r="H286" s="145"/>
      <c r="I286" s="146"/>
      <c r="J286" s="146"/>
      <c r="K286" s="147"/>
    </row>
    <row r="287" spans="1:11" ht="15">
      <c r="A287" s="140"/>
      <c r="B287" s="141"/>
      <c r="C287" s="141"/>
      <c r="D287" s="169"/>
      <c r="E287" s="143"/>
      <c r="F287" s="143"/>
      <c r="G287" s="144"/>
      <c r="H287" s="145"/>
      <c r="I287" s="146"/>
      <c r="J287" s="146"/>
      <c r="K287" s="147"/>
    </row>
    <row r="288" spans="1:11" ht="15">
      <c r="A288" s="152"/>
      <c r="B288" s="141"/>
      <c r="C288" s="141"/>
      <c r="D288" s="169"/>
      <c r="E288" s="143"/>
      <c r="F288" s="143"/>
      <c r="G288" s="144"/>
      <c r="H288" s="145"/>
      <c r="I288" s="146"/>
      <c r="J288" s="146"/>
      <c r="K288" s="147"/>
    </row>
    <row r="289" spans="1:11" ht="15">
      <c r="A289" s="152"/>
      <c r="B289" s="141"/>
      <c r="C289" s="141"/>
      <c r="D289" s="169"/>
      <c r="E289" s="143"/>
      <c r="F289" s="143"/>
      <c r="G289" s="144"/>
      <c r="H289" s="145"/>
      <c r="I289" s="146"/>
      <c r="J289" s="146"/>
      <c r="K289" s="147"/>
    </row>
    <row r="290" spans="1:11" ht="15">
      <c r="A290" s="140"/>
      <c r="B290" s="172"/>
      <c r="C290" s="172"/>
      <c r="D290" s="169"/>
      <c r="E290" s="143"/>
      <c r="F290" s="143"/>
      <c r="G290" s="144"/>
      <c r="H290" s="145"/>
      <c r="I290" s="146"/>
      <c r="J290" s="146"/>
      <c r="K290" s="147"/>
    </row>
    <row r="291" spans="1:11" ht="15">
      <c r="A291" s="152"/>
      <c r="B291" s="172"/>
      <c r="C291" s="172"/>
      <c r="D291" s="169"/>
      <c r="E291" s="143"/>
      <c r="F291" s="143"/>
      <c r="G291" s="144"/>
      <c r="H291" s="145"/>
      <c r="I291" s="146"/>
      <c r="J291" s="146"/>
      <c r="K291" s="173"/>
    </row>
    <row r="292" spans="1:11" ht="15">
      <c r="A292" s="152"/>
      <c r="B292" s="172"/>
      <c r="C292" s="172"/>
      <c r="D292" s="169"/>
      <c r="E292" s="143"/>
      <c r="F292" s="143"/>
      <c r="G292" s="144"/>
      <c r="H292" s="145"/>
      <c r="I292" s="146"/>
      <c r="J292" s="146"/>
      <c r="K292" s="173"/>
    </row>
    <row r="293" spans="1:11" ht="15">
      <c r="A293" s="140"/>
      <c r="B293" s="141"/>
      <c r="C293" s="141"/>
      <c r="D293" s="169"/>
      <c r="E293" s="143"/>
      <c r="F293" s="143"/>
      <c r="G293" s="144"/>
      <c r="H293" s="145"/>
      <c r="I293" s="146"/>
      <c r="J293" s="146"/>
      <c r="K293" s="174"/>
    </row>
    <row r="294" spans="1:11" ht="15">
      <c r="A294" s="152"/>
      <c r="B294" s="141"/>
      <c r="C294" s="141"/>
      <c r="D294" s="169"/>
      <c r="E294" s="143"/>
      <c r="F294" s="143"/>
      <c r="G294" s="144"/>
      <c r="H294" s="145"/>
      <c r="I294" s="146"/>
      <c r="J294" s="146"/>
      <c r="K294" s="173"/>
    </row>
    <row r="295" spans="1:11" ht="15">
      <c r="A295" s="152"/>
      <c r="B295" s="141"/>
      <c r="C295" s="141"/>
      <c r="D295" s="169"/>
      <c r="E295" s="143"/>
      <c r="F295" s="143"/>
      <c r="G295" s="144"/>
      <c r="H295" s="145"/>
      <c r="I295" s="146"/>
      <c r="J295" s="146"/>
      <c r="K295" s="173"/>
    </row>
    <row r="296" spans="1:11" ht="15">
      <c r="A296" s="140"/>
      <c r="B296" s="141"/>
      <c r="C296" s="172"/>
      <c r="D296" s="169"/>
      <c r="E296" s="143"/>
      <c r="F296" s="143"/>
      <c r="G296" s="144"/>
      <c r="H296" s="145"/>
      <c r="I296" s="146"/>
      <c r="J296" s="146"/>
      <c r="K296" s="173"/>
    </row>
    <row r="297" spans="1:11" ht="15">
      <c r="A297" s="152"/>
      <c r="B297" s="141"/>
      <c r="C297" s="141"/>
      <c r="D297" s="169"/>
      <c r="E297" s="143"/>
      <c r="F297" s="143"/>
      <c r="G297" s="144"/>
      <c r="H297" s="145"/>
      <c r="I297" s="146"/>
      <c r="J297" s="146"/>
      <c r="K297" s="173"/>
    </row>
    <row r="298" spans="1:11" ht="15">
      <c r="A298" s="152"/>
      <c r="B298" s="141"/>
      <c r="C298" s="141"/>
      <c r="D298" s="169"/>
      <c r="E298" s="143"/>
      <c r="F298" s="143"/>
      <c r="G298" s="144"/>
      <c r="H298" s="145"/>
      <c r="I298" s="146"/>
      <c r="J298" s="146"/>
      <c r="K298" s="173"/>
    </row>
    <row r="299" spans="1:11" ht="15">
      <c r="A299" s="140"/>
      <c r="B299" s="141"/>
      <c r="C299" s="141"/>
      <c r="D299" s="169"/>
      <c r="E299" s="143"/>
      <c r="F299" s="143"/>
      <c r="G299" s="144"/>
      <c r="H299" s="145"/>
      <c r="I299" s="146"/>
      <c r="J299" s="146"/>
      <c r="K299" s="173"/>
    </row>
    <row r="300" spans="1:11" ht="15">
      <c r="A300" s="152"/>
      <c r="B300" s="141"/>
      <c r="C300" s="172"/>
      <c r="D300" s="169"/>
      <c r="E300" s="143"/>
      <c r="F300" s="143"/>
      <c r="G300" s="144"/>
      <c r="H300" s="145"/>
      <c r="I300" s="146"/>
      <c r="J300" s="146"/>
      <c r="K300" s="173"/>
    </row>
    <row r="301" spans="1:11" ht="15">
      <c r="A301" s="152"/>
      <c r="B301" s="141"/>
      <c r="C301" s="141"/>
      <c r="D301" s="169"/>
      <c r="E301" s="143"/>
      <c r="F301" s="143"/>
      <c r="G301" s="144"/>
      <c r="H301" s="145"/>
      <c r="I301" s="146"/>
      <c r="J301" s="146"/>
      <c r="K301" s="173"/>
    </row>
    <row r="302" spans="1:11" ht="15">
      <c r="A302" s="140"/>
      <c r="B302" s="141"/>
      <c r="C302" s="141"/>
      <c r="D302" s="169"/>
      <c r="E302" s="143"/>
      <c r="F302" s="143"/>
      <c r="G302" s="144"/>
      <c r="H302" s="145"/>
      <c r="I302" s="146"/>
      <c r="J302" s="146"/>
      <c r="K302" s="173"/>
    </row>
    <row r="303" spans="1:11" ht="15">
      <c r="A303" s="152"/>
      <c r="B303" s="141"/>
      <c r="C303" s="141"/>
      <c r="D303" s="169"/>
      <c r="E303" s="143"/>
      <c r="F303" s="143"/>
      <c r="G303" s="144"/>
      <c r="H303" s="145"/>
      <c r="I303" s="146"/>
      <c r="J303" s="146"/>
      <c r="K303" s="169"/>
    </row>
    <row r="304" spans="1:11" ht="15">
      <c r="A304" s="152"/>
      <c r="B304" s="141"/>
      <c r="C304" s="172"/>
      <c r="D304" s="169"/>
      <c r="E304" s="143"/>
      <c r="F304" s="143"/>
      <c r="G304" s="144"/>
      <c r="H304" s="145"/>
      <c r="I304" s="146"/>
      <c r="J304" s="146"/>
      <c r="K304" s="169"/>
    </row>
    <row r="305" spans="1:11" ht="15">
      <c r="A305" s="140"/>
      <c r="B305" s="141"/>
      <c r="C305" s="141"/>
      <c r="D305" s="169"/>
      <c r="E305" s="143"/>
      <c r="F305" s="143"/>
      <c r="G305" s="144"/>
      <c r="H305" s="145"/>
      <c r="I305" s="146"/>
      <c r="J305" s="146"/>
      <c r="K305" s="169"/>
    </row>
    <row r="306" spans="1:11" ht="15">
      <c r="A306" s="152"/>
      <c r="B306" s="141"/>
      <c r="C306" s="141"/>
      <c r="D306" s="169"/>
      <c r="E306" s="143"/>
      <c r="F306" s="143"/>
      <c r="G306" s="144"/>
      <c r="H306" s="145"/>
      <c r="I306" s="146"/>
      <c r="J306" s="146"/>
      <c r="K306" s="169"/>
    </row>
    <row r="307" spans="1:11" ht="15">
      <c r="A307" s="152"/>
      <c r="B307" s="141"/>
      <c r="C307" s="141"/>
      <c r="D307" s="169"/>
      <c r="E307" s="143"/>
      <c r="F307" s="143"/>
      <c r="G307" s="144"/>
      <c r="H307" s="145"/>
      <c r="I307" s="146"/>
      <c r="J307" s="146"/>
      <c r="K307" s="169"/>
    </row>
    <row r="308" spans="1:11" ht="15">
      <c r="A308" s="140"/>
      <c r="B308" s="141"/>
      <c r="C308" s="172"/>
      <c r="D308" s="169"/>
      <c r="E308" s="143"/>
      <c r="F308" s="143"/>
      <c r="G308" s="144"/>
      <c r="H308" s="145"/>
      <c r="I308" s="146"/>
      <c r="J308" s="146"/>
      <c r="K308" s="169"/>
    </row>
    <row r="309" spans="1:11" ht="15">
      <c r="A309" s="152"/>
      <c r="B309" s="141"/>
      <c r="C309" s="141"/>
      <c r="D309" s="169"/>
      <c r="E309" s="143"/>
      <c r="F309" s="143"/>
      <c r="G309" s="144"/>
      <c r="H309" s="145"/>
      <c r="I309" s="146"/>
      <c r="J309" s="146"/>
      <c r="K309" s="169"/>
    </row>
    <row r="310" spans="1:11" ht="15">
      <c r="A310" s="152"/>
      <c r="B310" s="141"/>
      <c r="C310" s="141"/>
      <c r="D310" s="169"/>
      <c r="E310" s="143"/>
      <c r="F310" s="143"/>
      <c r="G310" s="144"/>
      <c r="H310" s="145"/>
      <c r="I310" s="146"/>
      <c r="J310" s="146"/>
      <c r="K310" s="169"/>
    </row>
    <row r="311" spans="1:11" ht="15">
      <c r="A311" s="140"/>
      <c r="B311" s="141"/>
      <c r="C311" s="141"/>
      <c r="D311" s="169"/>
      <c r="E311" s="143"/>
      <c r="F311" s="143"/>
      <c r="G311" s="144"/>
      <c r="H311" s="145"/>
      <c r="I311" s="146"/>
      <c r="J311" s="146"/>
      <c r="K311" s="169"/>
    </row>
    <row r="312" spans="1:11" ht="15">
      <c r="A312" s="152"/>
      <c r="B312" s="141"/>
      <c r="C312" s="172"/>
      <c r="D312" s="169"/>
      <c r="E312" s="143"/>
      <c r="F312" s="143"/>
      <c r="G312" s="144"/>
      <c r="H312" s="145"/>
      <c r="I312" s="146"/>
      <c r="J312" s="146"/>
      <c r="K312" s="169"/>
    </row>
    <row r="313" spans="1:11" ht="15">
      <c r="A313" s="152"/>
      <c r="B313" s="141"/>
      <c r="C313" s="141"/>
      <c r="D313" s="169"/>
      <c r="E313" s="143"/>
      <c r="F313" s="143"/>
      <c r="G313" s="144"/>
      <c r="H313" s="145"/>
      <c r="I313" s="146"/>
      <c r="J313" s="146"/>
      <c r="K313" s="169"/>
    </row>
    <row r="314" spans="1:11" ht="15">
      <c r="A314" s="140"/>
      <c r="B314" s="141"/>
      <c r="C314" s="141"/>
      <c r="D314" s="169"/>
      <c r="E314" s="143"/>
      <c r="F314" s="143"/>
      <c r="G314" s="144"/>
      <c r="H314" s="145"/>
      <c r="I314" s="146"/>
      <c r="J314" s="146"/>
      <c r="K314" s="169"/>
    </row>
    <row r="315" spans="1:11" ht="15">
      <c r="A315" s="152"/>
      <c r="B315" s="141"/>
      <c r="C315" s="172"/>
      <c r="D315" s="169"/>
      <c r="E315" s="143"/>
      <c r="F315" s="143"/>
      <c r="G315" s="144"/>
      <c r="H315" s="145"/>
      <c r="I315" s="146"/>
      <c r="J315" s="146"/>
      <c r="K315" s="169"/>
    </row>
    <row r="316" spans="1:11" ht="15">
      <c r="A316" s="152"/>
      <c r="B316" s="141"/>
      <c r="C316" s="141"/>
      <c r="D316" s="169"/>
      <c r="E316" s="143"/>
      <c r="F316" s="143"/>
      <c r="G316" s="144"/>
      <c r="H316" s="145"/>
      <c r="I316" s="146"/>
      <c r="J316" s="146"/>
      <c r="K316" s="169"/>
    </row>
    <row r="317" spans="1:11" ht="15">
      <c r="A317" s="140"/>
      <c r="B317" s="141"/>
      <c r="C317" s="141"/>
      <c r="D317" s="169"/>
      <c r="E317" s="143"/>
      <c r="F317" s="143"/>
      <c r="G317" s="144"/>
      <c r="H317" s="145"/>
      <c r="I317" s="146"/>
      <c r="J317" s="146"/>
      <c r="K317" s="169"/>
    </row>
    <row r="318" spans="1:11" ht="15">
      <c r="A318" s="152"/>
      <c r="B318" s="141"/>
      <c r="C318" s="172"/>
      <c r="D318" s="169"/>
      <c r="E318" s="143"/>
      <c r="F318" s="143"/>
      <c r="G318" s="144"/>
      <c r="H318" s="145"/>
      <c r="I318" s="146"/>
      <c r="J318" s="146"/>
      <c r="K318" s="169"/>
    </row>
    <row r="319" spans="1:11" ht="15">
      <c r="A319" s="152"/>
      <c r="B319" s="141"/>
      <c r="C319" s="141"/>
      <c r="D319" s="169"/>
      <c r="E319" s="143"/>
      <c r="F319" s="143"/>
      <c r="G319" s="144"/>
      <c r="H319" s="145"/>
      <c r="I319" s="146"/>
      <c r="J319" s="146"/>
      <c r="K319" s="169"/>
    </row>
    <row r="320" spans="1:11" ht="15">
      <c r="A320" s="140"/>
      <c r="B320" s="172"/>
      <c r="C320" s="172"/>
      <c r="D320" s="169"/>
      <c r="E320" s="143"/>
      <c r="F320" s="143"/>
      <c r="G320" s="144"/>
      <c r="H320" s="145"/>
      <c r="I320" s="146"/>
      <c r="J320" s="156"/>
      <c r="K320" s="169"/>
    </row>
    <row r="321" spans="1:11" ht="15">
      <c r="A321" s="152"/>
      <c r="B321" s="141"/>
      <c r="C321" s="141"/>
      <c r="D321" s="169"/>
      <c r="E321" s="143"/>
      <c r="F321" s="143"/>
      <c r="G321" s="144"/>
      <c r="H321" s="145"/>
      <c r="I321" s="146"/>
      <c r="J321" s="146"/>
      <c r="K321" s="169"/>
    </row>
    <row r="322" spans="1:11" ht="15">
      <c r="A322" s="152"/>
      <c r="B322" s="141"/>
      <c r="C322" s="172"/>
      <c r="D322" s="169"/>
      <c r="E322" s="143"/>
      <c r="F322" s="143"/>
      <c r="G322" s="144"/>
      <c r="H322" s="145"/>
      <c r="I322" s="146"/>
      <c r="J322" s="156"/>
      <c r="K322" s="169"/>
    </row>
    <row r="323" spans="1:11" ht="15">
      <c r="A323" s="140"/>
      <c r="B323" s="172"/>
      <c r="C323" s="141"/>
      <c r="D323" s="169"/>
      <c r="E323" s="143"/>
      <c r="F323" s="143"/>
      <c r="G323" s="144"/>
      <c r="H323" s="145"/>
      <c r="I323" s="146"/>
      <c r="J323" s="146"/>
      <c r="K323" s="169"/>
    </row>
    <row r="324" spans="1:11" ht="15">
      <c r="A324" s="152"/>
      <c r="B324" s="141"/>
      <c r="C324" s="172"/>
      <c r="D324" s="169"/>
      <c r="E324" s="143"/>
      <c r="F324" s="143"/>
      <c r="G324" s="144"/>
      <c r="H324" s="145"/>
      <c r="I324" s="146"/>
      <c r="J324" s="156"/>
      <c r="K324" s="169"/>
    </row>
    <row r="325" spans="1:11" ht="15">
      <c r="A325" s="152"/>
      <c r="B325" s="141"/>
      <c r="C325" s="141"/>
      <c r="D325" s="169"/>
      <c r="E325" s="143"/>
      <c r="F325" s="143"/>
      <c r="G325" s="144"/>
      <c r="H325" s="145"/>
      <c r="I325" s="146"/>
      <c r="J325" s="146"/>
      <c r="K325" s="169"/>
    </row>
    <row r="326" spans="1:11" ht="15">
      <c r="A326" s="140"/>
      <c r="B326" s="172"/>
      <c r="C326" s="172"/>
      <c r="D326" s="169"/>
      <c r="E326" s="143"/>
      <c r="F326" s="143"/>
      <c r="G326" s="144"/>
      <c r="H326" s="145"/>
      <c r="I326" s="146"/>
      <c r="J326" s="156"/>
      <c r="K326" s="169"/>
    </row>
    <row r="327" spans="1:11" ht="15">
      <c r="A327" s="152"/>
      <c r="B327" s="141"/>
      <c r="C327" s="141"/>
      <c r="D327" s="169"/>
      <c r="E327" s="143"/>
      <c r="F327" s="143"/>
      <c r="G327" s="144"/>
      <c r="H327" s="145"/>
      <c r="I327" s="146"/>
      <c r="J327" s="146"/>
      <c r="K327" s="169"/>
    </row>
    <row r="328" spans="1:11" ht="15">
      <c r="A328" s="152"/>
      <c r="B328" s="141"/>
      <c r="C328" s="172"/>
      <c r="D328" s="169"/>
      <c r="E328" s="143"/>
      <c r="F328" s="143"/>
      <c r="G328" s="144"/>
      <c r="H328" s="145"/>
      <c r="I328" s="146"/>
      <c r="J328" s="156"/>
      <c r="K328" s="169"/>
    </row>
    <row r="329" spans="1:11" ht="15">
      <c r="A329" s="140"/>
      <c r="B329" s="172"/>
      <c r="C329" s="141"/>
      <c r="D329" s="169"/>
      <c r="E329" s="143"/>
      <c r="F329" s="143"/>
      <c r="G329" s="144"/>
      <c r="H329" s="145"/>
      <c r="I329" s="146"/>
      <c r="J329" s="146"/>
      <c r="K329" s="169"/>
    </row>
    <row r="330" spans="1:11" ht="15">
      <c r="A330" s="152"/>
      <c r="B330" s="141"/>
      <c r="C330" s="172"/>
      <c r="D330" s="169"/>
      <c r="E330" s="143"/>
      <c r="F330" s="143"/>
      <c r="G330" s="144"/>
      <c r="H330" s="145"/>
      <c r="I330" s="146"/>
      <c r="J330" s="156"/>
      <c r="K330" s="169"/>
    </row>
    <row r="331" spans="1:11" ht="15">
      <c r="A331" s="152"/>
      <c r="B331" s="141"/>
      <c r="C331" s="141"/>
      <c r="D331" s="169"/>
      <c r="E331" s="143"/>
      <c r="F331" s="143"/>
      <c r="G331" s="144"/>
      <c r="H331" s="145"/>
      <c r="I331" s="146"/>
      <c r="J331" s="146"/>
      <c r="K331" s="169"/>
    </row>
    <row r="332" spans="1:11" ht="15">
      <c r="A332" s="140"/>
      <c r="B332" s="172"/>
      <c r="C332" s="172"/>
      <c r="D332" s="169"/>
      <c r="E332" s="143"/>
      <c r="F332" s="143"/>
      <c r="G332" s="144"/>
      <c r="H332" s="145"/>
      <c r="I332" s="146"/>
      <c r="J332" s="156"/>
      <c r="K332" s="173"/>
    </row>
    <row r="333" spans="1:11">
      <c r="A333" s="152"/>
      <c r="B333" s="175"/>
      <c r="C333" s="172"/>
      <c r="D333" s="176"/>
      <c r="E333" s="153"/>
      <c r="F333" s="153"/>
      <c r="G333" s="154"/>
      <c r="H333" s="155"/>
      <c r="I333" s="156"/>
      <c r="J333" s="156"/>
      <c r="K333" s="151"/>
    </row>
    <row r="334" spans="1:11">
      <c r="A334" s="152"/>
      <c r="B334" s="175"/>
      <c r="C334" s="172"/>
      <c r="D334" s="176"/>
      <c r="E334" s="153"/>
      <c r="F334" s="153"/>
      <c r="G334" s="154"/>
      <c r="H334" s="155"/>
      <c r="I334" s="156"/>
      <c r="J334" s="156"/>
      <c r="K334" s="151"/>
    </row>
    <row r="335" spans="1:11">
      <c r="A335" s="177"/>
      <c r="B335" s="177"/>
      <c r="C335" s="172"/>
      <c r="D335" s="176"/>
      <c r="E335" s="153"/>
      <c r="F335" s="153"/>
      <c r="G335" s="154"/>
      <c r="H335" s="155"/>
      <c r="I335" s="156"/>
      <c r="J335" s="156"/>
      <c r="K335" s="151"/>
    </row>
  </sheetData>
  <printOptions horizontalCentered="1"/>
  <pageMargins left="0.7" right="0.7" top="0.75" bottom="0.75" header="0.3" footer="0.3"/>
  <pageSetup scale="94" fitToHeight="0" orientation="portrait" r:id="rId1"/>
  <headerFooter alignWithMargins="0">
    <oddHeader>&amp;A</oddHeader>
    <oddFooter>&amp;L&amp;P/&amp;N</oddFooter>
  </headerFooter>
  <rowBreaks count="2" manualBreakCount="2">
    <brk id="248" max="10" man="1"/>
    <brk id="334" max="10"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CM118"/>
  <sheetViews>
    <sheetView tabSelected="1" topLeftCell="A10" zoomScale="85" zoomScaleNormal="85" workbookViewId="0">
      <selection activeCell="BL82" sqref="BL82:BN82"/>
    </sheetView>
  </sheetViews>
  <sheetFormatPr defaultRowHeight="12"/>
  <cols>
    <col min="1" max="1" width="1.7109375" style="4" customWidth="1"/>
    <col min="2" max="2" width="2" style="4" customWidth="1"/>
    <col min="3" max="4" width="1.7109375" style="4" customWidth="1"/>
    <col min="5" max="5" width="2" style="4" customWidth="1"/>
    <col min="6" max="6" width="1.7109375" style="4" customWidth="1"/>
    <col min="7" max="10" width="2" style="4" customWidth="1"/>
    <col min="11" max="11" width="2.28515625" style="4" customWidth="1"/>
    <col min="12" max="13" width="2" style="4" customWidth="1"/>
    <col min="14" max="14" width="2.5703125" style="4" customWidth="1"/>
    <col min="15" max="15" width="2" style="4" customWidth="1"/>
    <col min="16" max="16" width="2.5703125" style="4" customWidth="1"/>
    <col min="17" max="17" width="2.28515625" style="4" customWidth="1"/>
    <col min="18" max="23" width="2" style="4" customWidth="1"/>
    <col min="24" max="28" width="1.85546875" style="4" customWidth="1"/>
    <col min="29" max="30" width="2" style="4" customWidth="1"/>
    <col min="31" max="35" width="1.85546875" style="4" customWidth="1"/>
    <col min="36" max="36" width="2.7109375" style="4" customWidth="1"/>
    <col min="37" max="42" width="2" style="4" customWidth="1"/>
    <col min="43" max="43" width="2.5703125" style="4" customWidth="1"/>
    <col min="44" max="44" width="2.7109375" style="4" customWidth="1"/>
    <col min="45" max="51" width="2" style="4" customWidth="1"/>
    <col min="52" max="58" width="2.5703125" style="4" customWidth="1"/>
    <col min="59" max="60" width="2" style="4" customWidth="1"/>
    <col min="61" max="62" width="2.140625" style="4" customWidth="1"/>
    <col min="63" max="69" width="2" style="4" customWidth="1"/>
    <col min="70" max="89" width="9.140625" style="1"/>
    <col min="90" max="90" width="26.7109375" style="1" customWidth="1"/>
    <col min="91" max="16384" width="9.140625" style="1"/>
  </cols>
  <sheetData>
    <row r="1" spans="1:90" ht="21.75" customHeight="1" thickBot="1">
      <c r="A1" s="718" t="s">
        <v>388</v>
      </c>
      <c r="B1" s="718"/>
      <c r="C1" s="718"/>
      <c r="D1" s="718"/>
      <c r="E1" s="718"/>
      <c r="F1" s="718"/>
      <c r="G1" s="718"/>
      <c r="H1" s="718"/>
      <c r="I1" s="718"/>
      <c r="J1" s="718"/>
      <c r="K1" s="718"/>
      <c r="L1" s="718"/>
      <c r="M1" s="718"/>
      <c r="N1" s="718"/>
      <c r="O1" s="718"/>
      <c r="P1" s="718"/>
      <c r="Q1" s="718"/>
      <c r="R1" s="718"/>
      <c r="S1" s="718"/>
      <c r="T1" s="718"/>
      <c r="U1" s="718"/>
      <c r="V1" s="718"/>
      <c r="W1" s="718"/>
      <c r="X1" s="718"/>
      <c r="Y1" s="718"/>
      <c r="Z1" s="718"/>
      <c r="AA1" s="718"/>
      <c r="AB1" s="718"/>
      <c r="AC1" s="718"/>
      <c r="AD1" s="718"/>
      <c r="AE1" s="718"/>
      <c r="AF1" s="718"/>
      <c r="AG1" s="718"/>
      <c r="AH1" s="718"/>
      <c r="AI1" s="718"/>
      <c r="AJ1" s="718"/>
      <c r="AK1" s="718"/>
      <c r="AL1" s="718"/>
      <c r="AM1" s="718"/>
      <c r="AN1" s="718"/>
      <c r="AO1" s="718"/>
      <c r="AP1" s="718"/>
      <c r="AQ1" s="718"/>
      <c r="AR1" s="718"/>
      <c r="AS1" s="718"/>
      <c r="AT1" s="718"/>
      <c r="AU1" s="718"/>
      <c r="AV1" s="718"/>
      <c r="AW1" s="718"/>
      <c r="AX1" s="718"/>
      <c r="AY1" s="718"/>
      <c r="AZ1" s="718"/>
      <c r="BA1" s="718"/>
      <c r="BB1" s="718"/>
      <c r="BC1" s="718"/>
      <c r="BD1" s="718"/>
      <c r="BE1" s="718"/>
      <c r="BF1" s="718"/>
      <c r="BG1" s="718"/>
      <c r="BH1" s="718"/>
      <c r="BI1" s="718"/>
      <c r="BJ1" s="718"/>
      <c r="BK1" s="718"/>
      <c r="BL1" s="718"/>
      <c r="BM1" s="718"/>
      <c r="BN1" s="718"/>
      <c r="BO1" s="718"/>
      <c r="BP1" s="718"/>
      <c r="BQ1" s="718"/>
    </row>
    <row r="2" spans="1:90" ht="19.5" customHeight="1">
      <c r="A2" s="719"/>
      <c r="B2" s="720"/>
      <c r="C2" s="720"/>
      <c r="D2" s="720"/>
      <c r="E2" s="720"/>
      <c r="F2" s="720"/>
      <c r="G2" s="720"/>
      <c r="H2" s="720"/>
      <c r="I2" s="720"/>
      <c r="J2" s="720"/>
      <c r="K2" s="720"/>
      <c r="L2" s="720"/>
      <c r="M2" s="720"/>
      <c r="N2" s="720"/>
      <c r="O2" s="720"/>
      <c r="P2" s="720"/>
      <c r="Q2" s="720"/>
      <c r="R2" s="720"/>
      <c r="S2" s="720"/>
      <c r="T2" s="720"/>
      <c r="U2" s="720"/>
      <c r="V2" s="720"/>
      <c r="W2" s="720"/>
      <c r="X2" s="721"/>
      <c r="Y2" s="480" t="s">
        <v>1</v>
      </c>
      <c r="Z2" s="477"/>
      <c r="AA2" s="477"/>
      <c r="AB2" s="477"/>
      <c r="AC2" s="477"/>
      <c r="AD2" s="477"/>
      <c r="AE2" s="477"/>
      <c r="AF2" s="479"/>
      <c r="AG2" s="480" t="s">
        <v>2</v>
      </c>
      <c r="AH2" s="477"/>
      <c r="AI2" s="477"/>
      <c r="AJ2" s="477"/>
      <c r="AK2" s="477"/>
      <c r="AL2" s="479"/>
      <c r="AM2" s="480" t="s">
        <v>3</v>
      </c>
      <c r="AN2" s="477"/>
      <c r="AO2" s="477"/>
      <c r="AP2" s="477"/>
      <c r="AQ2" s="477"/>
      <c r="AR2" s="477"/>
      <c r="AS2" s="477"/>
      <c r="AT2" s="479"/>
      <c r="AU2" s="477" t="s">
        <v>5</v>
      </c>
      <c r="AV2" s="477"/>
      <c r="AW2" s="477"/>
      <c r="AX2" s="477"/>
      <c r="AY2" s="477"/>
      <c r="AZ2" s="477"/>
      <c r="BA2" s="477"/>
      <c r="BB2" s="477"/>
      <c r="BC2" s="477"/>
      <c r="BD2" s="479"/>
      <c r="BE2" s="480" t="s">
        <v>0</v>
      </c>
      <c r="BF2" s="477"/>
      <c r="BG2" s="477"/>
      <c r="BH2" s="477"/>
      <c r="BI2" s="477"/>
      <c r="BJ2" s="477"/>
      <c r="BK2" s="477"/>
      <c r="BL2" s="477"/>
      <c r="BM2" s="477"/>
      <c r="BN2" s="477"/>
      <c r="BO2" s="477"/>
      <c r="BP2" s="477"/>
      <c r="BQ2" s="479"/>
    </row>
    <row r="3" spans="1:90" ht="30" customHeight="1" thickBot="1">
      <c r="A3" s="722"/>
      <c r="B3" s="723"/>
      <c r="C3" s="723"/>
      <c r="D3" s="723"/>
      <c r="E3" s="723"/>
      <c r="F3" s="723"/>
      <c r="G3" s="723"/>
      <c r="H3" s="723"/>
      <c r="I3" s="723"/>
      <c r="J3" s="723"/>
      <c r="K3" s="723"/>
      <c r="L3" s="723"/>
      <c r="M3" s="723"/>
      <c r="N3" s="723"/>
      <c r="O3" s="723"/>
      <c r="P3" s="723"/>
      <c r="Q3" s="723"/>
      <c r="R3" s="723"/>
      <c r="S3" s="723"/>
      <c r="T3" s="723"/>
      <c r="U3" s="723"/>
      <c r="V3" s="723"/>
      <c r="W3" s="723"/>
      <c r="X3" s="724"/>
      <c r="Y3" s="705" t="s">
        <v>224</v>
      </c>
      <c r="Z3" s="706"/>
      <c r="AA3" s="706"/>
      <c r="AB3" s="706"/>
      <c r="AC3" s="706"/>
      <c r="AD3" s="706"/>
      <c r="AE3" s="706"/>
      <c r="AF3" s="707"/>
      <c r="AG3" s="705" t="s">
        <v>225</v>
      </c>
      <c r="AH3" s="706"/>
      <c r="AI3" s="706"/>
      <c r="AJ3" s="706"/>
      <c r="AK3" s="706"/>
      <c r="AL3" s="707"/>
      <c r="AM3" s="705" t="s">
        <v>4</v>
      </c>
      <c r="AN3" s="706"/>
      <c r="AO3" s="706"/>
      <c r="AP3" s="706"/>
      <c r="AQ3" s="706"/>
      <c r="AR3" s="706"/>
      <c r="AS3" s="706"/>
      <c r="AT3" s="707"/>
      <c r="AU3" s="706" t="s">
        <v>406</v>
      </c>
      <c r="AV3" s="706"/>
      <c r="AW3" s="706"/>
      <c r="AX3" s="706"/>
      <c r="AY3" s="706"/>
      <c r="AZ3" s="706"/>
      <c r="BA3" s="706"/>
      <c r="BB3" s="706"/>
      <c r="BC3" s="706"/>
      <c r="BD3" s="707"/>
      <c r="BE3" s="717">
        <f>'Day 2'!BE3 + 1</f>
        <v>42088</v>
      </c>
      <c r="BF3" s="706"/>
      <c r="BG3" s="706"/>
      <c r="BH3" s="706"/>
      <c r="BI3" s="706"/>
      <c r="BJ3" s="706"/>
      <c r="BK3" s="706"/>
      <c r="BL3" s="706"/>
      <c r="BM3" s="706"/>
      <c r="BN3" s="706"/>
      <c r="BO3" s="706"/>
      <c r="BP3" s="706"/>
      <c r="BQ3" s="707"/>
    </row>
    <row r="4" spans="1:90" ht="19.5" customHeight="1">
      <c r="A4" s="722"/>
      <c r="B4" s="723"/>
      <c r="C4" s="723"/>
      <c r="D4" s="723"/>
      <c r="E4" s="723"/>
      <c r="F4" s="723"/>
      <c r="G4" s="723"/>
      <c r="H4" s="723"/>
      <c r="I4" s="723"/>
      <c r="J4" s="723"/>
      <c r="K4" s="723"/>
      <c r="L4" s="723"/>
      <c r="M4" s="723"/>
      <c r="N4" s="723"/>
      <c r="O4" s="723"/>
      <c r="P4" s="723"/>
      <c r="Q4" s="723"/>
      <c r="R4" s="723"/>
      <c r="S4" s="723"/>
      <c r="T4" s="723"/>
      <c r="U4" s="723"/>
      <c r="V4" s="723"/>
      <c r="W4" s="723"/>
      <c r="X4" s="724"/>
      <c r="Y4" s="480" t="s">
        <v>6</v>
      </c>
      <c r="Z4" s="477"/>
      <c r="AA4" s="477"/>
      <c r="AB4" s="477"/>
      <c r="AC4" s="477"/>
      <c r="AD4" s="477"/>
      <c r="AE4" s="477"/>
      <c r="AF4" s="477"/>
      <c r="AG4" s="477"/>
      <c r="AH4" s="477"/>
      <c r="AI4" s="477"/>
      <c r="AJ4" s="477"/>
      <c r="AK4" s="477"/>
      <c r="AL4" s="479"/>
      <c r="AM4" s="480" t="s">
        <v>7</v>
      </c>
      <c r="AN4" s="477"/>
      <c r="AO4" s="477"/>
      <c r="AP4" s="477"/>
      <c r="AQ4" s="477"/>
      <c r="AR4" s="477"/>
      <c r="AS4" s="477"/>
      <c r="AT4" s="479"/>
      <c r="AU4" s="477" t="s">
        <v>8</v>
      </c>
      <c r="AV4" s="477"/>
      <c r="AW4" s="477"/>
      <c r="AX4" s="477"/>
      <c r="AY4" s="477"/>
      <c r="AZ4" s="479"/>
      <c r="BA4" s="480" t="s">
        <v>9</v>
      </c>
      <c r="BB4" s="477"/>
      <c r="BC4" s="477"/>
      <c r="BD4" s="479"/>
      <c r="BE4" s="480" t="s">
        <v>10</v>
      </c>
      <c r="BF4" s="477"/>
      <c r="BG4" s="477"/>
      <c r="BH4" s="477"/>
      <c r="BI4" s="477"/>
      <c r="BJ4" s="479"/>
      <c r="BK4" s="480" t="s">
        <v>11</v>
      </c>
      <c r="BL4" s="477"/>
      <c r="BM4" s="477"/>
      <c r="BN4" s="477"/>
      <c r="BO4" s="477"/>
      <c r="BP4" s="477"/>
      <c r="BQ4" s="479"/>
      <c r="CL4" s="8" t="s">
        <v>117</v>
      </c>
    </row>
    <row r="5" spans="1:90" ht="30" customHeight="1" thickBot="1">
      <c r="A5" s="725"/>
      <c r="B5" s="726"/>
      <c r="C5" s="726"/>
      <c r="D5" s="726"/>
      <c r="E5" s="726"/>
      <c r="F5" s="726"/>
      <c r="G5" s="726"/>
      <c r="H5" s="726"/>
      <c r="I5" s="726"/>
      <c r="J5" s="726"/>
      <c r="K5" s="726"/>
      <c r="L5" s="726"/>
      <c r="M5" s="726"/>
      <c r="N5" s="726"/>
      <c r="O5" s="726"/>
      <c r="P5" s="726"/>
      <c r="Q5" s="726"/>
      <c r="R5" s="726"/>
      <c r="S5" s="726"/>
      <c r="T5" s="726"/>
      <c r="U5" s="726"/>
      <c r="V5" s="726"/>
      <c r="W5" s="726"/>
      <c r="X5" s="727"/>
      <c r="Y5" s="705" t="s">
        <v>407</v>
      </c>
      <c r="Z5" s="706"/>
      <c r="AA5" s="706"/>
      <c r="AB5" s="706"/>
      <c r="AC5" s="706"/>
      <c r="AD5" s="706"/>
      <c r="AE5" s="706"/>
      <c r="AF5" s="706"/>
      <c r="AG5" s="706"/>
      <c r="AH5" s="706"/>
      <c r="AI5" s="706"/>
      <c r="AJ5" s="706"/>
      <c r="AK5" s="706"/>
      <c r="AL5" s="707"/>
      <c r="AM5" s="708" t="s">
        <v>408</v>
      </c>
      <c r="AN5" s="709"/>
      <c r="AO5" s="709"/>
      <c r="AP5" s="709"/>
      <c r="AQ5" s="709"/>
      <c r="AR5" s="709"/>
      <c r="AS5" s="709"/>
      <c r="AT5" s="710"/>
      <c r="AU5" s="706" t="s">
        <v>409</v>
      </c>
      <c r="AV5" s="706"/>
      <c r="AW5" s="706"/>
      <c r="AX5" s="706"/>
      <c r="AY5" s="706"/>
      <c r="AZ5" s="707"/>
      <c r="BA5" s="711">
        <v>4640</v>
      </c>
      <c r="BB5" s="712"/>
      <c r="BC5" s="712"/>
      <c r="BD5" s="713"/>
      <c r="BE5" s="711">
        <v>20</v>
      </c>
      <c r="BF5" s="712"/>
      <c r="BG5" s="712"/>
      <c r="BH5" s="712"/>
      <c r="BI5" s="712"/>
      <c r="BJ5" s="713"/>
      <c r="BK5" s="714">
        <v>42085</v>
      </c>
      <c r="BL5" s="715"/>
      <c r="BM5" s="715"/>
      <c r="BN5" s="715"/>
      <c r="BO5" s="715"/>
      <c r="BP5" s="715"/>
      <c r="BQ5" s="716"/>
      <c r="CL5" s="66" t="s">
        <v>128</v>
      </c>
    </row>
    <row r="6" spans="1:90" ht="19.5" customHeight="1">
      <c r="A6" s="471" t="s">
        <v>12</v>
      </c>
      <c r="B6" s="472"/>
      <c r="C6" s="472"/>
      <c r="D6" s="472"/>
      <c r="E6" s="472"/>
      <c r="F6" s="473"/>
      <c r="G6" s="471" t="s">
        <v>13</v>
      </c>
      <c r="H6" s="472"/>
      <c r="I6" s="472"/>
      <c r="J6" s="472"/>
      <c r="K6" s="473"/>
      <c r="L6" s="471" t="s">
        <v>14</v>
      </c>
      <c r="M6" s="472"/>
      <c r="N6" s="472"/>
      <c r="O6" s="472"/>
      <c r="P6" s="472"/>
      <c r="Q6" s="472"/>
      <c r="R6" s="472"/>
      <c r="S6" s="472"/>
      <c r="T6" s="473"/>
      <c r="U6" s="471" t="s">
        <v>15</v>
      </c>
      <c r="V6" s="472"/>
      <c r="W6" s="472"/>
      <c r="X6" s="472"/>
      <c r="Y6" s="472"/>
      <c r="Z6" s="472"/>
      <c r="AA6" s="472"/>
      <c r="AB6" s="472"/>
      <c r="AC6" s="472"/>
      <c r="AD6" s="472"/>
      <c r="AE6" s="472"/>
      <c r="AF6" s="472"/>
      <c r="AG6" s="472"/>
      <c r="AH6" s="472"/>
      <c r="AI6" s="472"/>
      <c r="AJ6" s="472"/>
      <c r="AK6" s="472"/>
      <c r="AL6" s="473"/>
      <c r="AM6" s="471" t="s">
        <v>19</v>
      </c>
      <c r="AN6" s="472"/>
      <c r="AO6" s="472"/>
      <c r="AP6" s="472"/>
      <c r="AQ6" s="472"/>
      <c r="AR6" s="472"/>
      <c r="AS6" s="472"/>
      <c r="AT6" s="473"/>
      <c r="AU6" s="480" t="s">
        <v>91</v>
      </c>
      <c r="AV6" s="477"/>
      <c r="AW6" s="477"/>
      <c r="AX6" s="477"/>
      <c r="AY6" s="477"/>
      <c r="AZ6" s="477"/>
      <c r="BA6" s="477"/>
      <c r="BB6" s="477"/>
      <c r="BC6" s="479"/>
      <c r="BD6" s="471" t="s">
        <v>17</v>
      </c>
      <c r="BE6" s="472"/>
      <c r="BF6" s="472"/>
      <c r="BG6" s="472"/>
      <c r="BH6" s="472"/>
      <c r="BI6" s="472"/>
      <c r="BJ6" s="473"/>
      <c r="BK6" s="471" t="s">
        <v>16</v>
      </c>
      <c r="BL6" s="472"/>
      <c r="BM6" s="472"/>
      <c r="BN6" s="472"/>
      <c r="BO6" s="472"/>
      <c r="BP6" s="472"/>
      <c r="BQ6" s="473"/>
      <c r="CL6" s="9" t="s">
        <v>261</v>
      </c>
    </row>
    <row r="7" spans="1:90" ht="19.5" customHeight="1" thickBot="1">
      <c r="A7" s="693">
        <v>6890</v>
      </c>
      <c r="B7" s="694"/>
      <c r="C7" s="694"/>
      <c r="D7" s="694"/>
      <c r="E7" s="694"/>
      <c r="F7" s="695"/>
      <c r="G7" s="693">
        <v>5825</v>
      </c>
      <c r="H7" s="694"/>
      <c r="I7" s="694"/>
      <c r="J7" s="694"/>
      <c r="K7" s="695"/>
      <c r="L7" s="696"/>
      <c r="M7" s="697"/>
      <c r="N7" s="697"/>
      <c r="O7" s="697"/>
      <c r="P7" s="697"/>
      <c r="Q7" s="697"/>
      <c r="R7" s="697"/>
      <c r="S7" s="697"/>
      <c r="T7" s="698"/>
      <c r="U7" s="696" t="s">
        <v>470</v>
      </c>
      <c r="V7" s="697"/>
      <c r="W7" s="697"/>
      <c r="X7" s="697"/>
      <c r="Y7" s="697"/>
      <c r="Z7" s="697"/>
      <c r="AA7" s="697"/>
      <c r="AB7" s="697"/>
      <c r="AC7" s="697"/>
      <c r="AD7" s="697"/>
      <c r="AE7" s="697"/>
      <c r="AF7" s="697"/>
      <c r="AG7" s="697"/>
      <c r="AH7" s="697"/>
      <c r="AI7" s="697"/>
      <c r="AJ7" s="697"/>
      <c r="AK7" s="697"/>
      <c r="AL7" s="698"/>
      <c r="AM7" s="687" t="s">
        <v>410</v>
      </c>
      <c r="AN7" s="688"/>
      <c r="AO7" s="688"/>
      <c r="AP7" s="688"/>
      <c r="AQ7" s="688"/>
      <c r="AR7" s="688"/>
      <c r="AS7" s="688"/>
      <c r="AT7" s="689"/>
      <c r="AU7" s="699" t="s">
        <v>411</v>
      </c>
      <c r="AV7" s="700"/>
      <c r="AW7" s="700"/>
      <c r="AX7" s="700"/>
      <c r="AY7" s="700"/>
      <c r="AZ7" s="700"/>
      <c r="BA7" s="700"/>
      <c r="BB7" s="700"/>
      <c r="BC7" s="701"/>
      <c r="BD7" s="702">
        <v>2.36</v>
      </c>
      <c r="BE7" s="703"/>
      <c r="BF7" s="704" t="s">
        <v>18</v>
      </c>
      <c r="BG7" s="704"/>
      <c r="BH7" s="704"/>
      <c r="BI7" s="685">
        <v>10</v>
      </c>
      <c r="BJ7" s="686"/>
      <c r="BK7" s="687">
        <v>42085</v>
      </c>
      <c r="BL7" s="688"/>
      <c r="BM7" s="688"/>
      <c r="BN7" s="688"/>
      <c r="BO7" s="688"/>
      <c r="BP7" s="688"/>
      <c r="BQ7" s="689"/>
      <c r="CL7" s="10" t="s">
        <v>262</v>
      </c>
    </row>
    <row r="8" spans="1:90" ht="25.5" customHeight="1" thickBot="1">
      <c r="A8" s="690"/>
      <c r="B8" s="691"/>
      <c r="C8" s="691"/>
      <c r="D8" s="691"/>
      <c r="E8" s="691"/>
      <c r="F8" s="691"/>
      <c r="G8" s="691"/>
      <c r="H8" s="691"/>
      <c r="I8" s="691"/>
      <c r="J8" s="691"/>
      <c r="K8" s="691"/>
      <c r="L8" s="691"/>
      <c r="M8" s="691"/>
      <c r="N8" s="691"/>
      <c r="O8" s="691"/>
      <c r="P8" s="691"/>
      <c r="Q8" s="691"/>
      <c r="R8" s="691"/>
      <c r="S8" s="691"/>
      <c r="T8" s="691"/>
      <c r="U8" s="691"/>
      <c r="V8" s="691"/>
      <c r="W8" s="691"/>
      <c r="X8" s="691"/>
      <c r="Y8" s="691"/>
      <c r="Z8" s="691"/>
      <c r="AA8" s="691"/>
      <c r="AB8" s="691"/>
      <c r="AC8" s="691"/>
      <c r="AD8" s="691"/>
      <c r="AE8" s="691"/>
      <c r="AF8" s="691"/>
      <c r="AG8" s="691"/>
      <c r="AH8" s="691"/>
      <c r="AI8" s="691"/>
      <c r="AJ8" s="691"/>
      <c r="AK8" s="691"/>
      <c r="AL8" s="691"/>
      <c r="AM8" s="691"/>
      <c r="AN8" s="691"/>
      <c r="AO8" s="691"/>
      <c r="AP8" s="691"/>
      <c r="AQ8" s="691"/>
      <c r="AR8" s="691"/>
      <c r="AS8" s="691"/>
      <c r="AT8" s="691"/>
      <c r="AU8" s="691"/>
      <c r="AV8" s="691"/>
      <c r="AW8" s="691"/>
      <c r="AX8" s="691"/>
      <c r="AY8" s="691"/>
      <c r="AZ8" s="691"/>
      <c r="BA8" s="691"/>
      <c r="BB8" s="691"/>
      <c r="BC8" s="691"/>
      <c r="BD8" s="691"/>
      <c r="BE8" s="691"/>
      <c r="BF8" s="691"/>
      <c r="BG8" s="691"/>
      <c r="BH8" s="691"/>
      <c r="BI8" s="691"/>
      <c r="BJ8" s="691"/>
      <c r="BK8" s="691"/>
      <c r="BL8" s="691"/>
      <c r="BM8" s="691"/>
      <c r="BN8" s="691"/>
      <c r="BO8" s="691"/>
      <c r="BP8" s="691"/>
      <c r="BQ8" s="692"/>
      <c r="CL8" s="10" t="s">
        <v>263</v>
      </c>
    </row>
    <row r="9" spans="1:90" ht="13.5" thickBot="1">
      <c r="A9" s="527" t="s">
        <v>24</v>
      </c>
      <c r="B9" s="528"/>
      <c r="C9" s="528"/>
      <c r="D9" s="528"/>
      <c r="E9" s="528"/>
      <c r="F9" s="528"/>
      <c r="G9" s="528"/>
      <c r="H9" s="528"/>
      <c r="I9" s="528"/>
      <c r="J9" s="528"/>
      <c r="K9" s="528"/>
      <c r="L9" s="528"/>
      <c r="M9" s="528"/>
      <c r="N9" s="528"/>
      <c r="O9" s="528"/>
      <c r="P9" s="528"/>
      <c r="Q9" s="528"/>
      <c r="R9" s="528"/>
      <c r="S9" s="528"/>
      <c r="T9" s="528"/>
      <c r="U9" s="528"/>
      <c r="V9" s="528"/>
      <c r="W9" s="528"/>
      <c r="X9" s="528"/>
      <c r="Y9" s="528"/>
      <c r="Z9" s="528"/>
      <c r="AA9" s="528"/>
      <c r="AB9" s="528"/>
      <c r="AC9" s="528"/>
      <c r="AD9" s="528"/>
      <c r="AE9" s="528"/>
      <c r="AF9" s="528"/>
      <c r="AG9" s="528"/>
      <c r="AH9" s="528"/>
      <c r="AI9" s="528"/>
      <c r="AJ9" s="528"/>
      <c r="AK9" s="528"/>
      <c r="AL9" s="528"/>
      <c r="AM9" s="528"/>
      <c r="AN9" s="528"/>
      <c r="AO9" s="528"/>
      <c r="AP9" s="528"/>
      <c r="AQ9" s="528"/>
      <c r="AR9" s="528"/>
      <c r="AS9" s="528"/>
      <c r="AT9" s="528"/>
      <c r="AU9" s="528"/>
      <c r="AV9" s="528"/>
      <c r="AW9" s="528"/>
      <c r="AX9" s="528"/>
      <c r="AY9" s="528"/>
      <c r="AZ9" s="528"/>
      <c r="BA9" s="528"/>
      <c r="BB9" s="529"/>
      <c r="BC9" s="480" t="s">
        <v>23</v>
      </c>
      <c r="BD9" s="477"/>
      <c r="BE9" s="477"/>
      <c r="BF9" s="477"/>
      <c r="BG9" s="477"/>
      <c r="BH9" s="477"/>
      <c r="BI9" s="477"/>
      <c r="BJ9" s="477"/>
      <c r="BK9" s="477" t="s">
        <v>0</v>
      </c>
      <c r="BL9" s="477"/>
      <c r="BM9" s="477"/>
      <c r="BN9" s="477"/>
      <c r="BO9" s="477"/>
      <c r="BP9" s="477"/>
      <c r="BQ9" s="479"/>
      <c r="CL9" s="10" t="s">
        <v>264</v>
      </c>
    </row>
    <row r="10" spans="1:90" ht="17.25" customHeight="1">
      <c r="A10" s="471" t="s">
        <v>25</v>
      </c>
      <c r="B10" s="472"/>
      <c r="C10" s="472"/>
      <c r="D10" s="472"/>
      <c r="E10" s="472"/>
      <c r="F10" s="473"/>
      <c r="G10" s="673" t="s">
        <v>26</v>
      </c>
      <c r="H10" s="474"/>
      <c r="I10" s="674"/>
      <c r="J10" s="673" t="s">
        <v>27</v>
      </c>
      <c r="K10" s="674"/>
      <c r="L10" s="673" t="s">
        <v>28</v>
      </c>
      <c r="M10" s="474"/>
      <c r="N10" s="474" t="s">
        <v>29</v>
      </c>
      <c r="O10" s="474" t="s">
        <v>30</v>
      </c>
      <c r="P10" s="674"/>
      <c r="Q10" s="673" t="s">
        <v>31</v>
      </c>
      <c r="R10" s="474"/>
      <c r="S10" s="474"/>
      <c r="T10" s="474"/>
      <c r="U10" s="474"/>
      <c r="V10" s="674"/>
      <c r="W10" s="673" t="s">
        <v>32</v>
      </c>
      <c r="X10" s="474"/>
      <c r="Y10" s="474"/>
      <c r="Z10" s="474"/>
      <c r="AA10" s="674"/>
      <c r="AB10" s="673" t="s">
        <v>33</v>
      </c>
      <c r="AC10" s="474"/>
      <c r="AD10" s="474"/>
      <c r="AE10" s="474"/>
      <c r="AF10" s="674"/>
      <c r="AG10" s="673" t="s">
        <v>34</v>
      </c>
      <c r="AH10" s="474"/>
      <c r="AI10" s="674"/>
      <c r="AJ10" s="673" t="s">
        <v>35</v>
      </c>
      <c r="AK10" s="474"/>
      <c r="AL10" s="674"/>
      <c r="AM10" s="673" t="s">
        <v>36</v>
      </c>
      <c r="AN10" s="474"/>
      <c r="AO10" s="674"/>
      <c r="AP10" s="673" t="s">
        <v>37</v>
      </c>
      <c r="AQ10" s="474"/>
      <c r="AR10" s="674"/>
      <c r="AS10" s="673" t="s">
        <v>38</v>
      </c>
      <c r="AT10" s="474"/>
      <c r="AU10" s="674"/>
      <c r="AV10" s="673" t="s">
        <v>39</v>
      </c>
      <c r="AW10" s="474"/>
      <c r="AX10" s="674"/>
      <c r="AY10" s="673" t="s">
        <v>40</v>
      </c>
      <c r="AZ10" s="474"/>
      <c r="BA10" s="474"/>
      <c r="BB10" s="674"/>
      <c r="BC10" s="480" t="s">
        <v>20</v>
      </c>
      <c r="BD10" s="477"/>
      <c r="BE10" s="477"/>
      <c r="BF10" s="477"/>
      <c r="BG10" s="477"/>
      <c r="BH10" s="477"/>
      <c r="BI10" s="477"/>
      <c r="BJ10" s="477"/>
      <c r="BK10" s="678"/>
      <c r="BL10" s="678"/>
      <c r="BM10" s="678"/>
      <c r="BN10" s="678"/>
      <c r="BO10" s="678"/>
      <c r="BP10" s="678"/>
      <c r="BQ10" s="679"/>
      <c r="CL10" s="10"/>
    </row>
    <row r="11" spans="1:90" ht="14.25" customHeight="1">
      <c r="A11" s="682"/>
      <c r="B11" s="683"/>
      <c r="C11" s="683"/>
      <c r="D11" s="683"/>
      <c r="E11" s="683"/>
      <c r="F11" s="684"/>
      <c r="G11" s="675"/>
      <c r="H11" s="676"/>
      <c r="I11" s="677"/>
      <c r="J11" s="675"/>
      <c r="K11" s="677"/>
      <c r="L11" s="675"/>
      <c r="M11" s="676"/>
      <c r="N11" s="676"/>
      <c r="O11" s="676"/>
      <c r="P11" s="677"/>
      <c r="Q11" s="675"/>
      <c r="R11" s="676"/>
      <c r="S11" s="676"/>
      <c r="T11" s="676"/>
      <c r="U11" s="676"/>
      <c r="V11" s="677"/>
      <c r="W11" s="675"/>
      <c r="X11" s="676"/>
      <c r="Y11" s="676"/>
      <c r="Z11" s="676"/>
      <c r="AA11" s="677"/>
      <c r="AB11" s="675"/>
      <c r="AC11" s="676"/>
      <c r="AD11" s="676"/>
      <c r="AE11" s="676"/>
      <c r="AF11" s="677"/>
      <c r="AG11" s="675"/>
      <c r="AH11" s="676"/>
      <c r="AI11" s="677"/>
      <c r="AJ11" s="675"/>
      <c r="AK11" s="676"/>
      <c r="AL11" s="677"/>
      <c r="AM11" s="675"/>
      <c r="AN11" s="676"/>
      <c r="AO11" s="677"/>
      <c r="AP11" s="675"/>
      <c r="AQ11" s="676"/>
      <c r="AR11" s="677"/>
      <c r="AS11" s="675"/>
      <c r="AT11" s="676"/>
      <c r="AU11" s="677"/>
      <c r="AV11" s="675"/>
      <c r="AW11" s="676"/>
      <c r="AX11" s="677"/>
      <c r="AY11" s="675"/>
      <c r="AZ11" s="676"/>
      <c r="BA11" s="676"/>
      <c r="BB11" s="677"/>
      <c r="BC11" s="668" t="s">
        <v>21</v>
      </c>
      <c r="BD11" s="669"/>
      <c r="BE11" s="669"/>
      <c r="BF11" s="669"/>
      <c r="BG11" s="669"/>
      <c r="BH11" s="669"/>
      <c r="BI11" s="669"/>
      <c r="BJ11" s="669"/>
      <c r="BK11" s="680"/>
      <c r="BL11" s="680"/>
      <c r="BM11" s="680"/>
      <c r="BN11" s="680"/>
      <c r="BO11" s="680"/>
      <c r="BP11" s="680"/>
      <c r="BQ11" s="681"/>
      <c r="CL11" s="10"/>
    </row>
    <row r="12" spans="1:90" ht="15" customHeight="1" thickBot="1">
      <c r="A12" s="671">
        <v>0.375</v>
      </c>
      <c r="B12" s="666"/>
      <c r="C12" s="666"/>
      <c r="D12" s="666"/>
      <c r="E12" s="666"/>
      <c r="F12" s="667"/>
      <c r="G12" s="665">
        <v>8.4</v>
      </c>
      <c r="H12" s="666"/>
      <c r="I12" s="667"/>
      <c r="J12" s="665">
        <v>27</v>
      </c>
      <c r="K12" s="667"/>
      <c r="L12" s="665"/>
      <c r="M12" s="666"/>
      <c r="N12" s="3" t="s">
        <v>29</v>
      </c>
      <c r="O12" s="666"/>
      <c r="P12" s="667"/>
      <c r="Q12" s="672">
        <v>1</v>
      </c>
      <c r="R12" s="531"/>
      <c r="S12" s="670" t="s">
        <v>29</v>
      </c>
      <c r="T12" s="670"/>
      <c r="U12" s="666">
        <v>2</v>
      </c>
      <c r="V12" s="667"/>
      <c r="W12" s="665"/>
      <c r="X12" s="666"/>
      <c r="Y12" s="666"/>
      <c r="Z12" s="666"/>
      <c r="AA12" s="667"/>
      <c r="AB12" s="665"/>
      <c r="AC12" s="666"/>
      <c r="AD12" s="666"/>
      <c r="AE12" s="666"/>
      <c r="AF12" s="667"/>
      <c r="AG12" s="665">
        <v>1</v>
      </c>
      <c r="AH12" s="666"/>
      <c r="AI12" s="667"/>
      <c r="AJ12" s="665"/>
      <c r="AK12" s="666"/>
      <c r="AL12" s="667"/>
      <c r="AM12" s="665"/>
      <c r="AN12" s="666"/>
      <c r="AO12" s="667"/>
      <c r="AP12" s="665"/>
      <c r="AQ12" s="666"/>
      <c r="AR12" s="667"/>
      <c r="AS12" s="665"/>
      <c r="AT12" s="666"/>
      <c r="AU12" s="667"/>
      <c r="AV12" s="665"/>
      <c r="AW12" s="666"/>
      <c r="AX12" s="667"/>
      <c r="AY12" s="665"/>
      <c r="AZ12" s="666"/>
      <c r="BA12" s="666"/>
      <c r="BB12" s="667"/>
      <c r="BC12" s="668" t="s">
        <v>22</v>
      </c>
      <c r="BD12" s="669"/>
      <c r="BE12" s="669"/>
      <c r="BF12" s="669"/>
      <c r="BG12" s="669"/>
      <c r="BH12" s="669"/>
      <c r="BI12" s="669"/>
      <c r="BJ12" s="669"/>
      <c r="BK12" s="657"/>
      <c r="BL12" s="657"/>
      <c r="BM12" s="657"/>
      <c r="BN12" s="657"/>
      <c r="BO12" s="657"/>
      <c r="BP12" s="657"/>
      <c r="BQ12" s="658"/>
      <c r="CL12" s="10"/>
    </row>
    <row r="13" spans="1:90" ht="15" customHeight="1">
      <c r="A13" s="659" t="s">
        <v>41</v>
      </c>
      <c r="B13" s="660"/>
      <c r="C13" s="660"/>
      <c r="D13" s="660"/>
      <c r="E13" s="660"/>
      <c r="F13" s="660"/>
      <c r="G13" s="660"/>
      <c r="H13" s="660"/>
      <c r="I13" s="660"/>
      <c r="J13" s="660"/>
      <c r="K13" s="660"/>
      <c r="L13" s="660"/>
      <c r="M13" s="660"/>
      <c r="N13" s="660"/>
      <c r="O13" s="660"/>
      <c r="P13" s="660"/>
      <c r="Q13" s="660"/>
      <c r="R13" s="660"/>
      <c r="S13" s="660"/>
      <c r="T13" s="661" t="s">
        <v>471</v>
      </c>
      <c r="U13" s="661"/>
      <c r="V13" s="661"/>
      <c r="W13" s="661"/>
      <c r="X13" s="661"/>
      <c r="Y13" s="661"/>
      <c r="Z13" s="661"/>
      <c r="AA13" s="661"/>
      <c r="AB13" s="661"/>
      <c r="AC13" s="661"/>
      <c r="AD13" s="661"/>
      <c r="AE13" s="661"/>
      <c r="AF13" s="661"/>
      <c r="AG13" s="661"/>
      <c r="AH13" s="661"/>
      <c r="AI13" s="661"/>
      <c r="AJ13" s="661"/>
      <c r="AK13" s="661"/>
      <c r="AL13" s="661"/>
      <c r="AM13" s="661"/>
      <c r="AN13" s="661"/>
      <c r="AO13" s="661"/>
      <c r="AP13" s="661"/>
      <c r="AQ13" s="661"/>
      <c r="AR13" s="661"/>
      <c r="AS13" s="661"/>
      <c r="AT13" s="661"/>
      <c r="AU13" s="661"/>
      <c r="AV13" s="661"/>
      <c r="AW13" s="661"/>
      <c r="AX13" s="661"/>
      <c r="AY13" s="661"/>
      <c r="AZ13" s="661"/>
      <c r="BA13" s="661"/>
      <c r="BB13" s="662"/>
      <c r="BC13" s="471" t="s">
        <v>42</v>
      </c>
      <c r="BD13" s="472"/>
      <c r="BE13" s="472"/>
      <c r="BF13" s="663">
        <v>321</v>
      </c>
      <c r="BG13" s="663"/>
      <c r="BH13" s="663"/>
      <c r="BI13" s="663"/>
      <c r="BJ13" s="472" t="s">
        <v>44</v>
      </c>
      <c r="BK13" s="472"/>
      <c r="BL13" s="472"/>
      <c r="BM13" s="472"/>
      <c r="BN13" s="663">
        <v>30</v>
      </c>
      <c r="BO13" s="663"/>
      <c r="BP13" s="663"/>
      <c r="BQ13" s="664"/>
      <c r="CL13" s="10"/>
    </row>
    <row r="14" spans="1:90" ht="15" customHeight="1">
      <c r="A14" s="646" t="s">
        <v>472</v>
      </c>
      <c r="B14" s="647"/>
      <c r="C14" s="647"/>
      <c r="D14" s="647"/>
      <c r="E14" s="647"/>
      <c r="F14" s="647"/>
      <c r="G14" s="647"/>
      <c r="H14" s="647"/>
      <c r="I14" s="647"/>
      <c r="J14" s="647"/>
      <c r="K14" s="647"/>
      <c r="L14" s="647"/>
      <c r="M14" s="647"/>
      <c r="N14" s="647"/>
      <c r="O14" s="647"/>
      <c r="P14" s="647"/>
      <c r="Q14" s="647"/>
      <c r="R14" s="647"/>
      <c r="S14" s="647"/>
      <c r="T14" s="647"/>
      <c r="U14" s="647"/>
      <c r="V14" s="647"/>
      <c r="W14" s="647"/>
      <c r="X14" s="647"/>
      <c r="Y14" s="647"/>
      <c r="Z14" s="647"/>
      <c r="AA14" s="647"/>
      <c r="AB14" s="647"/>
      <c r="AC14" s="647"/>
      <c r="AD14" s="647"/>
      <c r="AE14" s="647"/>
      <c r="AF14" s="647"/>
      <c r="AG14" s="647"/>
      <c r="AH14" s="647"/>
      <c r="AI14" s="647"/>
      <c r="AJ14" s="647"/>
      <c r="AK14" s="647"/>
      <c r="AL14" s="647"/>
      <c r="AM14" s="647"/>
      <c r="AN14" s="647"/>
      <c r="AO14" s="647"/>
      <c r="AP14" s="647"/>
      <c r="AQ14" s="647"/>
      <c r="AR14" s="647"/>
      <c r="AS14" s="647"/>
      <c r="AT14" s="647"/>
      <c r="AU14" s="647"/>
      <c r="AV14" s="647"/>
      <c r="AW14" s="647"/>
      <c r="AX14" s="647"/>
      <c r="AY14" s="647"/>
      <c r="AZ14" s="647"/>
      <c r="BA14" s="647"/>
      <c r="BB14" s="648"/>
      <c r="BC14" s="649" t="s">
        <v>43</v>
      </c>
      <c r="BD14" s="650"/>
      <c r="BE14" s="650"/>
      <c r="BF14" s="538">
        <v>319</v>
      </c>
      <c r="BG14" s="538"/>
      <c r="BH14" s="538"/>
      <c r="BI14" s="538"/>
      <c r="BJ14" s="650" t="s">
        <v>44</v>
      </c>
      <c r="BK14" s="650"/>
      <c r="BL14" s="650"/>
      <c r="BM14" s="650"/>
      <c r="BN14" s="538">
        <v>30</v>
      </c>
      <c r="BO14" s="538"/>
      <c r="BP14" s="538"/>
      <c r="BQ14" s="539"/>
      <c r="CL14" s="10"/>
    </row>
    <row r="15" spans="1:90" ht="15" customHeight="1" thickBot="1">
      <c r="A15" s="651"/>
      <c r="B15" s="652"/>
      <c r="C15" s="652"/>
      <c r="D15" s="652"/>
      <c r="E15" s="652"/>
      <c r="F15" s="652"/>
      <c r="G15" s="652"/>
      <c r="H15" s="652"/>
      <c r="I15" s="652"/>
      <c r="J15" s="652"/>
      <c r="K15" s="652"/>
      <c r="L15" s="652"/>
      <c r="M15" s="652"/>
      <c r="N15" s="652"/>
      <c r="O15" s="652"/>
      <c r="P15" s="652"/>
      <c r="Q15" s="652"/>
      <c r="R15" s="652"/>
      <c r="S15" s="652"/>
      <c r="T15" s="652"/>
      <c r="U15" s="652"/>
      <c r="V15" s="652"/>
      <c r="W15" s="652"/>
      <c r="X15" s="652"/>
      <c r="Y15" s="652"/>
      <c r="Z15" s="652"/>
      <c r="AA15" s="652"/>
      <c r="AB15" s="652"/>
      <c r="AC15" s="652"/>
      <c r="AD15" s="652"/>
      <c r="AE15" s="652"/>
      <c r="AF15" s="652"/>
      <c r="AG15" s="652"/>
      <c r="AH15" s="652"/>
      <c r="AI15" s="652"/>
      <c r="AJ15" s="652"/>
      <c r="AK15" s="652"/>
      <c r="AL15" s="652"/>
      <c r="AM15" s="652"/>
      <c r="AN15" s="652"/>
      <c r="AO15" s="652"/>
      <c r="AP15" s="652"/>
      <c r="AQ15" s="652"/>
      <c r="AR15" s="652"/>
      <c r="AS15" s="652"/>
      <c r="AT15" s="652"/>
      <c r="AU15" s="652"/>
      <c r="AV15" s="652"/>
      <c r="AW15" s="652"/>
      <c r="AX15" s="652"/>
      <c r="AY15" s="652"/>
      <c r="AZ15" s="652"/>
      <c r="BA15" s="652"/>
      <c r="BB15" s="653"/>
      <c r="BC15" s="654" t="s">
        <v>70</v>
      </c>
      <c r="BD15" s="655"/>
      <c r="BE15" s="655"/>
      <c r="BF15" s="655"/>
      <c r="BG15" s="655"/>
      <c r="BH15" s="655"/>
      <c r="BI15" s="655"/>
      <c r="BJ15" s="625">
        <v>6476</v>
      </c>
      <c r="BK15" s="625"/>
      <c r="BL15" s="625"/>
      <c r="BM15" s="625"/>
      <c r="BN15" s="625"/>
      <c r="BO15" s="625"/>
      <c r="BP15" s="625"/>
      <c r="BQ15" s="656"/>
      <c r="CL15" s="10"/>
    </row>
    <row r="16" spans="1:90" ht="25.5" customHeight="1" thickBot="1">
      <c r="A16" s="637"/>
      <c r="B16" s="638"/>
      <c r="C16" s="638"/>
      <c r="D16" s="638"/>
      <c r="E16" s="638"/>
      <c r="F16" s="638"/>
      <c r="G16" s="638"/>
      <c r="H16" s="638"/>
      <c r="I16" s="638"/>
      <c r="J16" s="638"/>
      <c r="K16" s="638"/>
      <c r="L16" s="638"/>
      <c r="M16" s="638"/>
      <c r="N16" s="638"/>
      <c r="O16" s="638"/>
      <c r="P16" s="638"/>
      <c r="Q16" s="638"/>
      <c r="R16" s="638"/>
      <c r="S16" s="638"/>
      <c r="T16" s="638"/>
      <c r="U16" s="638"/>
      <c r="V16" s="638"/>
      <c r="W16" s="638"/>
      <c r="X16" s="638"/>
      <c r="Y16" s="638"/>
      <c r="Z16" s="638"/>
      <c r="AA16" s="638"/>
      <c r="AB16" s="638"/>
      <c r="AC16" s="638"/>
      <c r="AD16" s="638"/>
      <c r="AE16" s="638"/>
      <c r="AF16" s="638"/>
      <c r="AG16" s="638"/>
      <c r="AH16" s="638"/>
      <c r="AI16" s="638"/>
      <c r="AJ16" s="638"/>
      <c r="AK16" s="638"/>
      <c r="AL16" s="638"/>
      <c r="AM16" s="638"/>
      <c r="AN16" s="638"/>
      <c r="AO16" s="638"/>
      <c r="AP16" s="638"/>
      <c r="AQ16" s="638"/>
      <c r="AR16" s="638"/>
      <c r="AS16" s="638"/>
      <c r="AT16" s="638"/>
      <c r="AU16" s="638"/>
      <c r="AV16" s="638"/>
      <c r="AW16" s="638"/>
      <c r="AX16" s="638"/>
      <c r="AY16" s="638"/>
      <c r="AZ16" s="638"/>
      <c r="BA16" s="638"/>
      <c r="BB16" s="638"/>
      <c r="BC16" s="638"/>
      <c r="BD16" s="638"/>
      <c r="BE16" s="638"/>
      <c r="BF16" s="638"/>
      <c r="BG16" s="638"/>
      <c r="BH16" s="638"/>
      <c r="BI16" s="638"/>
      <c r="BJ16" s="638"/>
      <c r="BK16" s="638"/>
      <c r="BL16" s="638"/>
      <c r="BM16" s="638"/>
      <c r="BN16" s="638"/>
      <c r="BO16" s="638"/>
      <c r="BP16" s="638"/>
      <c r="BQ16" s="639"/>
      <c r="CL16" s="10"/>
    </row>
    <row r="17" spans="1:90" ht="15" customHeight="1" thickBot="1">
      <c r="A17" s="640" t="s">
        <v>103</v>
      </c>
      <c r="B17" s="641"/>
      <c r="C17" s="641"/>
      <c r="D17" s="641"/>
      <c r="E17" s="641"/>
      <c r="F17" s="641"/>
      <c r="G17" s="641"/>
      <c r="H17" s="641"/>
      <c r="I17" s="641"/>
      <c r="J17" s="641"/>
      <c r="K17" s="641"/>
      <c r="L17" s="641"/>
      <c r="M17" s="641"/>
      <c r="N17" s="641"/>
      <c r="O17" s="641"/>
      <c r="P17" s="641"/>
      <c r="Q17" s="641"/>
      <c r="R17" s="641"/>
      <c r="S17" s="641"/>
      <c r="T17" s="641"/>
      <c r="U17" s="641"/>
      <c r="V17" s="641"/>
      <c r="W17" s="641"/>
      <c r="X17" s="641"/>
      <c r="Y17" s="641"/>
      <c r="Z17" s="641"/>
      <c r="AA17" s="641"/>
      <c r="AB17" s="641"/>
      <c r="AC17" s="641"/>
      <c r="AD17" s="641"/>
      <c r="AE17" s="641"/>
      <c r="AF17" s="641"/>
      <c r="AG17" s="641"/>
      <c r="AH17" s="641"/>
      <c r="AI17" s="641"/>
      <c r="AJ17" s="641"/>
      <c r="AK17" s="641"/>
      <c r="AL17" s="641"/>
      <c r="AM17" s="641"/>
      <c r="AN17" s="641"/>
      <c r="AO17" s="641"/>
      <c r="AP17" s="641"/>
      <c r="AQ17" s="641"/>
      <c r="AR17" s="641"/>
      <c r="AS17" s="641"/>
      <c r="AT17" s="641"/>
      <c r="AU17" s="641"/>
      <c r="AV17" s="641"/>
      <c r="AW17" s="641"/>
      <c r="AX17" s="641"/>
      <c r="AY17" s="641"/>
      <c r="AZ17" s="641"/>
      <c r="BA17" s="641"/>
      <c r="BB17" s="641"/>
      <c r="BC17" s="641"/>
      <c r="BD17" s="641"/>
      <c r="BE17" s="641"/>
      <c r="BF17" s="641"/>
      <c r="BG17" s="641"/>
      <c r="BH17" s="641"/>
      <c r="BI17" s="642"/>
      <c r="BJ17" s="642"/>
      <c r="BK17" s="642"/>
      <c r="BL17" s="642"/>
      <c r="BM17" s="642"/>
      <c r="BN17" s="642"/>
      <c r="BO17" s="642"/>
      <c r="BP17" s="642"/>
      <c r="BQ17" s="643"/>
      <c r="CL17" s="10"/>
    </row>
    <row r="18" spans="1:90" s="2" customFormat="1" ht="15" customHeight="1">
      <c r="A18" s="644" t="s">
        <v>45</v>
      </c>
      <c r="B18" s="630"/>
      <c r="C18" s="630"/>
      <c r="D18" s="630"/>
      <c r="E18" s="630" t="s">
        <v>46</v>
      </c>
      <c r="F18" s="630"/>
      <c r="G18" s="630"/>
      <c r="H18" s="630"/>
      <c r="I18" s="630" t="s">
        <v>47</v>
      </c>
      <c r="J18" s="630"/>
      <c r="K18" s="630"/>
      <c r="L18" s="630"/>
      <c r="M18" s="630"/>
      <c r="N18" s="630" t="s">
        <v>48</v>
      </c>
      <c r="O18" s="630"/>
      <c r="P18" s="630"/>
      <c r="Q18" s="630" t="s">
        <v>49</v>
      </c>
      <c r="R18" s="630"/>
      <c r="S18" s="630"/>
      <c r="T18" s="630"/>
      <c r="U18" s="630"/>
      <c r="V18" s="630"/>
      <c r="W18" s="630"/>
      <c r="X18" s="630" t="s">
        <v>50</v>
      </c>
      <c r="Y18" s="630"/>
      <c r="Z18" s="630"/>
      <c r="AA18" s="630"/>
      <c r="AB18" s="630"/>
      <c r="AC18" s="630"/>
      <c r="AD18" s="630"/>
      <c r="AE18" s="630"/>
      <c r="AF18" s="630"/>
      <c r="AG18" s="630"/>
      <c r="AH18" s="630"/>
      <c r="AI18" s="630"/>
      <c r="AJ18" s="630" t="s">
        <v>214</v>
      </c>
      <c r="AK18" s="630"/>
      <c r="AL18" s="630"/>
      <c r="AM18" s="630"/>
      <c r="AN18" s="630" t="s">
        <v>215</v>
      </c>
      <c r="AO18" s="630"/>
      <c r="AP18" s="630"/>
      <c r="AQ18" s="630"/>
      <c r="AR18" s="630" t="s">
        <v>216</v>
      </c>
      <c r="AS18" s="630"/>
      <c r="AT18" s="630"/>
      <c r="AU18" s="630" t="s">
        <v>217</v>
      </c>
      <c r="AV18" s="630"/>
      <c r="AW18" s="630"/>
      <c r="AX18" s="630" t="s">
        <v>218</v>
      </c>
      <c r="AY18" s="630"/>
      <c r="AZ18" s="630"/>
      <c r="BA18" s="630"/>
      <c r="BB18" s="630"/>
      <c r="BC18" s="630"/>
      <c r="BD18" s="630"/>
      <c r="BE18" s="630"/>
      <c r="BF18" s="630"/>
      <c r="BG18" s="631"/>
      <c r="BH18" s="631"/>
      <c r="BI18" s="632" t="s">
        <v>61</v>
      </c>
      <c r="BJ18" s="633"/>
      <c r="BK18" s="633"/>
      <c r="BL18" s="633"/>
      <c r="BM18" s="633"/>
      <c r="BN18" s="633"/>
      <c r="BO18" s="633"/>
      <c r="BP18" s="633"/>
      <c r="BQ18" s="634"/>
      <c r="CL18" s="11"/>
    </row>
    <row r="19" spans="1:90" s="2" customFormat="1" ht="15" customHeight="1">
      <c r="A19" s="645"/>
      <c r="B19" s="576"/>
      <c r="C19" s="576"/>
      <c r="D19" s="576"/>
      <c r="E19" s="576"/>
      <c r="F19" s="576"/>
      <c r="G19" s="576"/>
      <c r="H19" s="576"/>
      <c r="I19" s="576"/>
      <c r="J19" s="576"/>
      <c r="K19" s="576"/>
      <c r="L19" s="576"/>
      <c r="M19" s="576"/>
      <c r="N19" s="576"/>
      <c r="O19" s="576"/>
      <c r="P19" s="576"/>
      <c r="Q19" s="576"/>
      <c r="R19" s="576"/>
      <c r="S19" s="576"/>
      <c r="T19" s="576"/>
      <c r="U19" s="576"/>
      <c r="V19" s="576"/>
      <c r="W19" s="576"/>
      <c r="X19" s="576"/>
      <c r="Y19" s="576"/>
      <c r="Z19" s="576"/>
      <c r="AA19" s="576"/>
      <c r="AB19" s="576"/>
      <c r="AC19" s="576"/>
      <c r="AD19" s="576"/>
      <c r="AE19" s="576"/>
      <c r="AF19" s="576"/>
      <c r="AG19" s="576"/>
      <c r="AH19" s="576"/>
      <c r="AI19" s="576"/>
      <c r="AJ19" s="576"/>
      <c r="AK19" s="576"/>
      <c r="AL19" s="576"/>
      <c r="AM19" s="576"/>
      <c r="AN19" s="576"/>
      <c r="AO19" s="576"/>
      <c r="AP19" s="576"/>
      <c r="AQ19" s="576"/>
      <c r="AR19" s="576"/>
      <c r="AS19" s="576"/>
      <c r="AT19" s="576"/>
      <c r="AU19" s="576"/>
      <c r="AV19" s="576"/>
      <c r="AW19" s="576"/>
      <c r="AX19" s="576"/>
      <c r="AY19" s="576"/>
      <c r="AZ19" s="360" t="s">
        <v>57</v>
      </c>
      <c r="BA19" s="360" t="s">
        <v>52</v>
      </c>
      <c r="BB19" s="360" t="s">
        <v>56</v>
      </c>
      <c r="BC19" s="360" t="s">
        <v>55</v>
      </c>
      <c r="BD19" s="360" t="s">
        <v>54</v>
      </c>
      <c r="BE19" s="360" t="s">
        <v>53</v>
      </c>
      <c r="BF19" s="360" t="s">
        <v>52</v>
      </c>
      <c r="BG19" s="577" t="s">
        <v>51</v>
      </c>
      <c r="BH19" s="635"/>
      <c r="BI19" s="5"/>
      <c r="BJ19" s="6"/>
      <c r="BK19" s="7"/>
      <c r="BL19" s="636" t="s">
        <v>59</v>
      </c>
      <c r="BM19" s="636"/>
      <c r="BN19" s="575"/>
      <c r="BO19" s="577" t="s">
        <v>60</v>
      </c>
      <c r="BP19" s="636"/>
      <c r="BQ19" s="635"/>
      <c r="CL19" s="11"/>
    </row>
    <row r="20" spans="1:90" ht="15" customHeight="1">
      <c r="A20" s="547">
        <v>1</v>
      </c>
      <c r="B20" s="538"/>
      <c r="C20" s="538"/>
      <c r="D20" s="538"/>
      <c r="E20" s="538">
        <v>13.5</v>
      </c>
      <c r="F20" s="538"/>
      <c r="G20" s="538"/>
      <c r="H20" s="538"/>
      <c r="I20" s="538" t="s">
        <v>415</v>
      </c>
      <c r="J20" s="538"/>
      <c r="K20" s="538"/>
      <c r="L20" s="538"/>
      <c r="M20" s="538"/>
      <c r="N20" s="538" t="s">
        <v>416</v>
      </c>
      <c r="O20" s="538"/>
      <c r="P20" s="538"/>
      <c r="Q20" s="538" t="s">
        <v>417</v>
      </c>
      <c r="R20" s="538"/>
      <c r="S20" s="538"/>
      <c r="T20" s="538"/>
      <c r="U20" s="538"/>
      <c r="V20" s="538"/>
      <c r="W20" s="538"/>
      <c r="X20" s="578">
        <v>14</v>
      </c>
      <c r="Y20" s="578"/>
      <c r="Z20" s="578">
        <v>14</v>
      </c>
      <c r="AA20" s="578"/>
      <c r="AB20" s="578">
        <v>14</v>
      </c>
      <c r="AC20" s="578"/>
      <c r="AD20" s="578"/>
      <c r="AE20" s="578"/>
      <c r="AF20" s="578"/>
      <c r="AG20" s="578"/>
      <c r="AH20" s="578"/>
      <c r="AI20" s="578"/>
      <c r="AJ20" s="545">
        <v>74</v>
      </c>
      <c r="AK20" s="545"/>
      <c r="AL20" s="545"/>
      <c r="AM20" s="545"/>
      <c r="AN20" s="545">
        <v>1065</v>
      </c>
      <c r="AO20" s="545"/>
      <c r="AP20" s="545"/>
      <c r="AQ20" s="545"/>
      <c r="AR20" s="620">
        <f>IF(AN20&gt;0,AN20-AJ20,"-")</f>
        <v>991</v>
      </c>
      <c r="AS20" s="581"/>
      <c r="AT20" s="581"/>
      <c r="AU20" s="538">
        <v>3.8</v>
      </c>
      <c r="AV20" s="538"/>
      <c r="AW20" s="538"/>
      <c r="AX20" s="581">
        <f>IF(AU20&gt;0,AR20/AU20,"-")</f>
        <v>260.78947368421052</v>
      </c>
      <c r="AY20" s="581"/>
      <c r="AZ20" s="359"/>
      <c r="BA20" s="359"/>
      <c r="BB20" s="359"/>
      <c r="BC20" s="359"/>
      <c r="BD20" s="359"/>
      <c r="BE20" s="359"/>
      <c r="BF20" s="359"/>
      <c r="BG20" s="626"/>
      <c r="BH20" s="627"/>
      <c r="BI20" s="628" t="s">
        <v>62</v>
      </c>
      <c r="BJ20" s="629"/>
      <c r="BK20" s="629"/>
      <c r="BL20" s="611">
        <v>5.5</v>
      </c>
      <c r="BM20" s="612"/>
      <c r="BN20" s="613"/>
      <c r="BO20" s="611">
        <v>5.5</v>
      </c>
      <c r="BP20" s="612"/>
      <c r="BQ20" s="614"/>
      <c r="CL20" s="10"/>
    </row>
    <row r="21" spans="1:90" ht="15" customHeight="1">
      <c r="A21" s="547">
        <v>2</v>
      </c>
      <c r="B21" s="538"/>
      <c r="C21" s="538"/>
      <c r="D21" s="538"/>
      <c r="E21" s="538">
        <v>8.75</v>
      </c>
      <c r="F21" s="538"/>
      <c r="G21" s="538"/>
      <c r="H21" s="538"/>
      <c r="I21" s="538" t="s">
        <v>457</v>
      </c>
      <c r="J21" s="538"/>
      <c r="K21" s="538"/>
      <c r="L21" s="538"/>
      <c r="M21" s="538"/>
      <c r="N21" s="538" t="s">
        <v>458</v>
      </c>
      <c r="O21" s="538"/>
      <c r="P21" s="538"/>
      <c r="Q21" s="538" t="s">
        <v>459</v>
      </c>
      <c r="R21" s="538"/>
      <c r="S21" s="538"/>
      <c r="T21" s="538"/>
      <c r="U21" s="538"/>
      <c r="V21" s="538"/>
      <c r="W21" s="538"/>
      <c r="X21" s="578">
        <v>11</v>
      </c>
      <c r="Y21" s="578"/>
      <c r="Z21" s="578">
        <v>11</v>
      </c>
      <c r="AA21" s="578"/>
      <c r="AB21" s="578">
        <v>11</v>
      </c>
      <c r="AC21" s="578"/>
      <c r="AD21" s="578">
        <v>11</v>
      </c>
      <c r="AE21" s="578"/>
      <c r="AF21" s="578">
        <v>11</v>
      </c>
      <c r="AG21" s="578"/>
      <c r="AH21" s="578">
        <v>33</v>
      </c>
      <c r="AI21" s="578"/>
      <c r="AJ21" s="545">
        <v>1065</v>
      </c>
      <c r="AK21" s="545"/>
      <c r="AL21" s="545"/>
      <c r="AM21" s="545"/>
      <c r="AN21" s="545">
        <v>6890</v>
      </c>
      <c r="AO21" s="545"/>
      <c r="AP21" s="545"/>
      <c r="AQ21" s="545"/>
      <c r="AR21" s="620">
        <f>IF(AN21&gt;0,AN21-AJ21,"-")</f>
        <v>5825</v>
      </c>
      <c r="AS21" s="581"/>
      <c r="AT21" s="581"/>
      <c r="AU21" s="538">
        <v>11.7</v>
      </c>
      <c r="AV21" s="538"/>
      <c r="AW21" s="538"/>
      <c r="AX21" s="581">
        <f>IF(AU21&gt;0,AR21/AU21,"-")</f>
        <v>497.86324786324792</v>
      </c>
      <c r="AY21" s="581"/>
      <c r="AZ21" s="359"/>
      <c r="BA21" s="359"/>
      <c r="BB21" s="359"/>
      <c r="BC21" s="359"/>
      <c r="BD21" s="359"/>
      <c r="BE21" s="359"/>
      <c r="BF21" s="359"/>
      <c r="BG21" s="626"/>
      <c r="BH21" s="627"/>
      <c r="BI21" s="628" t="s">
        <v>63</v>
      </c>
      <c r="BJ21" s="629"/>
      <c r="BK21" s="629"/>
      <c r="BL21" s="611">
        <v>11</v>
      </c>
      <c r="BM21" s="612"/>
      <c r="BN21" s="613"/>
      <c r="BO21" s="611">
        <v>11</v>
      </c>
      <c r="BP21" s="612"/>
      <c r="BQ21" s="614"/>
      <c r="CL21" s="10"/>
    </row>
    <row r="22" spans="1:90" ht="15" customHeight="1" thickBot="1">
      <c r="A22" s="462"/>
      <c r="B22" s="463"/>
      <c r="C22" s="463"/>
      <c r="D22" s="463"/>
      <c r="E22" s="463"/>
      <c r="F22" s="463"/>
      <c r="G22" s="463"/>
      <c r="H22" s="463"/>
      <c r="I22" s="463"/>
      <c r="J22" s="463"/>
      <c r="K22" s="463"/>
      <c r="L22" s="463"/>
      <c r="M22" s="463"/>
      <c r="N22" s="463"/>
      <c r="O22" s="463"/>
      <c r="P22" s="463"/>
      <c r="Q22" s="463"/>
      <c r="R22" s="463"/>
      <c r="S22" s="463"/>
      <c r="T22" s="463"/>
      <c r="U22" s="463"/>
      <c r="V22" s="463"/>
      <c r="W22" s="463"/>
      <c r="X22" s="466"/>
      <c r="Y22" s="466"/>
      <c r="Z22" s="466"/>
      <c r="AA22" s="466"/>
      <c r="AB22" s="466"/>
      <c r="AC22" s="466"/>
      <c r="AD22" s="466"/>
      <c r="AE22" s="466"/>
      <c r="AF22" s="466"/>
      <c r="AG22" s="466"/>
      <c r="AH22" s="466"/>
      <c r="AI22" s="466"/>
      <c r="AJ22" s="625"/>
      <c r="AK22" s="625"/>
      <c r="AL22" s="625"/>
      <c r="AM22" s="619"/>
      <c r="AN22" s="619"/>
      <c r="AO22" s="619"/>
      <c r="AP22" s="619"/>
      <c r="AQ22" s="619"/>
      <c r="AR22" s="620" t="str">
        <f>IF(AN22&gt;0,AN22-AJ22,"-")</f>
        <v>-</v>
      </c>
      <c r="AS22" s="581"/>
      <c r="AT22" s="581"/>
      <c r="AU22" s="469"/>
      <c r="AV22" s="469"/>
      <c r="AW22" s="463"/>
      <c r="AX22" s="581" t="str">
        <f>IF(AU22&gt;0,AR22/AU22,"-")</f>
        <v>-</v>
      </c>
      <c r="AY22" s="581"/>
      <c r="AZ22" s="361"/>
      <c r="BA22" s="361"/>
      <c r="BB22" s="361"/>
      <c r="BC22" s="361"/>
      <c r="BD22" s="361"/>
      <c r="BE22" s="361"/>
      <c r="BF22" s="361"/>
      <c r="BG22" s="621"/>
      <c r="BH22" s="622"/>
      <c r="BI22" s="623" t="s">
        <v>58</v>
      </c>
      <c r="BJ22" s="624"/>
      <c r="BK22" s="624"/>
      <c r="BL22" s="611"/>
      <c r="BM22" s="612"/>
      <c r="BN22" s="613"/>
      <c r="BO22" s="611"/>
      <c r="BP22" s="612"/>
      <c r="BQ22" s="614"/>
      <c r="CL22" s="10"/>
    </row>
    <row r="23" spans="1:90" ht="15" customHeight="1" thickBot="1">
      <c r="A23" s="591" t="s">
        <v>66</v>
      </c>
      <c r="B23" s="592"/>
      <c r="C23" s="592"/>
      <c r="D23" s="592"/>
      <c r="E23" s="592"/>
      <c r="F23" s="592"/>
      <c r="G23" s="592"/>
      <c r="H23" s="592"/>
      <c r="I23" s="615"/>
      <c r="J23" s="615"/>
      <c r="K23" s="615"/>
      <c r="L23" s="615"/>
      <c r="M23" s="616"/>
      <c r="N23" s="591" t="s">
        <v>65</v>
      </c>
      <c r="O23" s="592"/>
      <c r="P23" s="592"/>
      <c r="Q23" s="592"/>
      <c r="R23" s="592"/>
      <c r="S23" s="592"/>
      <c r="T23" s="615"/>
      <c r="U23" s="615"/>
      <c r="V23" s="615"/>
      <c r="W23" s="616"/>
      <c r="X23" s="591" t="s">
        <v>64</v>
      </c>
      <c r="Y23" s="592"/>
      <c r="Z23" s="592"/>
      <c r="AA23" s="617">
        <f>T23-I23</f>
        <v>0</v>
      </c>
      <c r="AB23" s="617"/>
      <c r="AC23" s="618"/>
      <c r="AD23" s="591" t="s">
        <v>221</v>
      </c>
      <c r="AE23" s="592"/>
      <c r="AF23" s="592"/>
      <c r="AG23" s="592"/>
      <c r="AH23" s="592"/>
      <c r="AI23" s="592"/>
      <c r="AJ23" s="460" t="s">
        <v>227</v>
      </c>
      <c r="AK23" s="460"/>
      <c r="AL23" s="461"/>
      <c r="AM23" s="591" t="s">
        <v>102</v>
      </c>
      <c r="AN23" s="592"/>
      <c r="AO23" s="592"/>
      <c r="AP23" s="592"/>
      <c r="AQ23" s="592"/>
      <c r="AR23" s="592"/>
      <c r="AS23" s="592"/>
      <c r="AT23" s="609">
        <f>IF(AJ23="both",BL23+BO23,IF(AJ23=1,BL23,IF(AJ23=2,BO23,"-")))</f>
        <v>0</v>
      </c>
      <c r="AU23" s="609"/>
      <c r="AV23" s="610"/>
      <c r="AW23" s="591" t="s">
        <v>67</v>
      </c>
      <c r="AX23" s="592"/>
      <c r="AY23" s="592"/>
      <c r="AZ23" s="592"/>
      <c r="BA23" s="609">
        <f>IF(AJ23="Both",BL23+BO23*I23/1714,BL23*I23/1714)</f>
        <v>0</v>
      </c>
      <c r="BB23" s="609"/>
      <c r="BC23" s="610"/>
      <c r="BD23" s="458" t="s">
        <v>71</v>
      </c>
      <c r="BE23" s="459"/>
      <c r="BF23" s="460"/>
      <c r="BG23" s="460"/>
      <c r="BH23" s="461"/>
      <c r="BI23" s="599" t="s">
        <v>68</v>
      </c>
      <c r="BJ23" s="600"/>
      <c r="BK23" s="600"/>
      <c r="BL23" s="601">
        <f>BL24*42</f>
        <v>0</v>
      </c>
      <c r="BM23" s="602"/>
      <c r="BN23" s="603"/>
      <c r="BO23" s="601">
        <f>BO24*42</f>
        <v>0</v>
      </c>
      <c r="BP23" s="602"/>
      <c r="BQ23" s="604"/>
      <c r="BR23" s="4"/>
      <c r="CL23" s="10"/>
    </row>
    <row r="24" spans="1:90" ht="15" customHeight="1" thickBot="1">
      <c r="A24" s="591" t="s">
        <v>72</v>
      </c>
      <c r="B24" s="592"/>
      <c r="C24" s="592"/>
      <c r="D24" s="592"/>
      <c r="E24" s="592"/>
      <c r="F24" s="460"/>
      <c r="G24" s="460"/>
      <c r="H24" s="461"/>
      <c r="I24" s="591" t="s">
        <v>220</v>
      </c>
      <c r="J24" s="592"/>
      <c r="K24" s="592"/>
      <c r="L24" s="592"/>
      <c r="M24" s="592"/>
      <c r="N24" s="605">
        <v>60</v>
      </c>
      <c r="O24" s="605"/>
      <c r="P24" s="606"/>
      <c r="Q24" s="591" t="s">
        <v>73</v>
      </c>
      <c r="R24" s="592"/>
      <c r="S24" s="592"/>
      <c r="T24" s="592"/>
      <c r="U24" s="592"/>
      <c r="V24" s="592"/>
      <c r="W24" s="607">
        <f>IF(N24&gt;0,N24+F24,"-")</f>
        <v>60</v>
      </c>
      <c r="X24" s="607"/>
      <c r="Y24" s="608"/>
      <c r="Z24" s="591" t="s">
        <v>74</v>
      </c>
      <c r="AA24" s="592"/>
      <c r="AB24" s="592"/>
      <c r="AC24" s="460">
        <v>20</v>
      </c>
      <c r="AD24" s="460"/>
      <c r="AE24" s="461"/>
      <c r="AF24" s="591" t="s">
        <v>75</v>
      </c>
      <c r="AG24" s="592"/>
      <c r="AH24" s="592"/>
      <c r="AI24" s="460">
        <v>16</v>
      </c>
      <c r="AJ24" s="460"/>
      <c r="AK24" s="461"/>
      <c r="AL24" s="591" t="s">
        <v>212</v>
      </c>
      <c r="AM24" s="592"/>
      <c r="AN24" s="592"/>
      <c r="AO24" s="592"/>
      <c r="AP24" s="592"/>
      <c r="AQ24" s="460">
        <v>185</v>
      </c>
      <c r="AR24" s="460"/>
      <c r="AS24" s="461"/>
      <c r="AT24" s="591" t="s">
        <v>100</v>
      </c>
      <c r="AU24" s="592"/>
      <c r="AV24" s="592"/>
      <c r="AW24" s="460">
        <v>250</v>
      </c>
      <c r="AX24" s="460"/>
      <c r="AY24" s="460"/>
      <c r="AZ24" s="461"/>
      <c r="BA24" s="591" t="s">
        <v>101</v>
      </c>
      <c r="BB24" s="592"/>
      <c r="BC24" s="592"/>
      <c r="BD24" s="592"/>
      <c r="BE24" s="460">
        <v>150</v>
      </c>
      <c r="BF24" s="460"/>
      <c r="BG24" s="460"/>
      <c r="BH24" s="461"/>
      <c r="BI24" s="593" t="s">
        <v>69</v>
      </c>
      <c r="BJ24" s="594"/>
      <c r="BK24" s="594"/>
      <c r="BL24" s="595">
        <f>0.000243*BL20^2*BL21*0.95*BL22</f>
        <v>0</v>
      </c>
      <c r="BM24" s="596"/>
      <c r="BN24" s="597"/>
      <c r="BO24" s="595">
        <f>0.000243*BO20^2*BO21*0.95*BO22</f>
        <v>0</v>
      </c>
      <c r="BP24" s="596"/>
      <c r="BQ24" s="598"/>
      <c r="CL24" s="10"/>
    </row>
    <row r="25" spans="1:90" ht="15" customHeight="1">
      <c r="A25" s="584" t="s">
        <v>76</v>
      </c>
      <c r="B25" s="543"/>
      <c r="C25" s="543"/>
      <c r="D25" s="543"/>
      <c r="E25" s="543"/>
      <c r="F25" s="543"/>
      <c r="G25" s="543"/>
      <c r="H25" s="543"/>
      <c r="I25" s="543"/>
      <c r="J25" s="543"/>
      <c r="K25" s="543"/>
      <c r="L25" s="543"/>
      <c r="M25" s="543"/>
      <c r="N25" s="543"/>
      <c r="O25" s="543"/>
      <c r="P25" s="543"/>
      <c r="Q25" s="543"/>
      <c r="R25" s="543"/>
      <c r="S25" s="543"/>
      <c r="T25" s="543"/>
      <c r="U25" s="543"/>
      <c r="V25" s="543"/>
      <c r="W25" s="543"/>
      <c r="X25" s="585"/>
      <c r="Y25" s="586" t="s">
        <v>88</v>
      </c>
      <c r="Z25" s="587"/>
      <c r="AA25" s="587"/>
      <c r="AB25" s="587"/>
      <c r="AC25" s="587"/>
      <c r="AD25" s="587"/>
      <c r="AE25" s="587"/>
      <c r="AF25" s="587"/>
      <c r="AG25" s="587"/>
      <c r="AH25" s="587"/>
      <c r="AI25" s="587"/>
      <c r="AJ25" s="587"/>
      <c r="AK25" s="587"/>
      <c r="AL25" s="587"/>
      <c r="AM25" s="587"/>
      <c r="AN25" s="587"/>
      <c r="AO25" s="587"/>
      <c r="AP25" s="587"/>
      <c r="AQ25" s="587"/>
      <c r="AR25" s="587"/>
      <c r="AS25" s="587"/>
      <c r="AT25" s="587"/>
      <c r="AU25" s="587"/>
      <c r="AV25" s="587"/>
      <c r="AW25" s="587"/>
      <c r="AX25" s="587"/>
      <c r="AY25" s="587"/>
      <c r="AZ25" s="587"/>
      <c r="BA25" s="587"/>
      <c r="BB25" s="587"/>
      <c r="BC25" s="588"/>
      <c r="BD25" s="477" t="s">
        <v>97</v>
      </c>
      <c r="BE25" s="477"/>
      <c r="BF25" s="477"/>
      <c r="BG25" s="477"/>
      <c r="BH25" s="477"/>
      <c r="BI25" s="477"/>
      <c r="BJ25" s="477"/>
      <c r="BK25" s="477"/>
      <c r="BL25" s="477"/>
      <c r="BM25" s="477"/>
      <c r="BN25" s="477"/>
      <c r="BO25" s="477"/>
      <c r="BP25" s="477"/>
      <c r="BQ25" s="479"/>
      <c r="CL25" s="10"/>
    </row>
    <row r="26" spans="1:90" ht="15" customHeight="1">
      <c r="A26" s="589" t="s">
        <v>77</v>
      </c>
      <c r="B26" s="550"/>
      <c r="C26" s="550"/>
      <c r="D26" s="550"/>
      <c r="E26" s="550"/>
      <c r="F26" s="550"/>
      <c r="G26" s="550"/>
      <c r="H26" s="550"/>
      <c r="I26" s="550"/>
      <c r="J26" s="550" t="s">
        <v>78</v>
      </c>
      <c r="K26" s="550"/>
      <c r="L26" s="550"/>
      <c r="M26" s="550" t="s">
        <v>79</v>
      </c>
      <c r="N26" s="550"/>
      <c r="O26" s="550"/>
      <c r="P26" s="550" t="s">
        <v>80</v>
      </c>
      <c r="Q26" s="550"/>
      <c r="R26" s="550"/>
      <c r="S26" s="550"/>
      <c r="T26" s="550" t="s">
        <v>223</v>
      </c>
      <c r="U26" s="550"/>
      <c r="V26" s="550"/>
      <c r="W26" s="550"/>
      <c r="X26" s="562"/>
      <c r="Y26" s="590" t="s">
        <v>81</v>
      </c>
      <c r="Z26" s="550"/>
      <c r="AA26" s="550"/>
      <c r="AB26" s="550"/>
      <c r="AC26" s="550" t="s">
        <v>82</v>
      </c>
      <c r="AD26" s="550"/>
      <c r="AE26" s="550"/>
      <c r="AF26" s="550"/>
      <c r="AG26" s="550" t="s">
        <v>83</v>
      </c>
      <c r="AH26" s="550"/>
      <c r="AI26" s="550"/>
      <c r="AJ26" s="550"/>
      <c r="AK26" s="550" t="s">
        <v>84</v>
      </c>
      <c r="AL26" s="550"/>
      <c r="AM26" s="550"/>
      <c r="AN26" s="550"/>
      <c r="AO26" s="550" t="s">
        <v>211</v>
      </c>
      <c r="AP26" s="550"/>
      <c r="AQ26" s="550"/>
      <c r="AR26" s="550"/>
      <c r="AS26" s="550" t="s">
        <v>85</v>
      </c>
      <c r="AT26" s="550"/>
      <c r="AU26" s="550"/>
      <c r="AV26" s="550"/>
      <c r="AW26" s="550" t="s">
        <v>86</v>
      </c>
      <c r="AX26" s="550"/>
      <c r="AY26" s="550"/>
      <c r="AZ26" s="550"/>
      <c r="BA26" s="550" t="s">
        <v>87</v>
      </c>
      <c r="BB26" s="550"/>
      <c r="BC26" s="583"/>
      <c r="BD26" s="575" t="s">
        <v>127</v>
      </c>
      <c r="BE26" s="576"/>
      <c r="BF26" s="576"/>
      <c r="BG26" s="576"/>
      <c r="BH26" s="576"/>
      <c r="BI26" s="577"/>
      <c r="BJ26" s="578">
        <v>10323699</v>
      </c>
      <c r="BK26" s="578"/>
      <c r="BL26" s="578"/>
      <c r="BM26" s="578"/>
      <c r="BN26" s="15" t="s">
        <v>29</v>
      </c>
      <c r="BO26" s="578"/>
      <c r="BP26" s="578"/>
      <c r="BQ26" s="579"/>
      <c r="CL26" s="10"/>
    </row>
    <row r="27" spans="1:90" ht="15" customHeight="1">
      <c r="A27" s="569" t="s">
        <v>425</v>
      </c>
      <c r="B27" s="570"/>
      <c r="C27" s="570"/>
      <c r="D27" s="570"/>
      <c r="E27" s="570"/>
      <c r="F27" s="570"/>
      <c r="G27" s="570"/>
      <c r="H27" s="570"/>
      <c r="I27" s="571"/>
      <c r="J27" s="580">
        <v>8.75</v>
      </c>
      <c r="K27" s="570"/>
      <c r="L27" s="571"/>
      <c r="M27" s="580"/>
      <c r="N27" s="570"/>
      <c r="O27" s="571"/>
      <c r="P27" s="580">
        <v>0.65</v>
      </c>
      <c r="Q27" s="570"/>
      <c r="R27" s="570"/>
      <c r="S27" s="571"/>
      <c r="T27" s="581">
        <f>IF(P27&gt;0,P27+0,"-")</f>
        <v>0.65</v>
      </c>
      <c r="U27" s="581"/>
      <c r="V27" s="581"/>
      <c r="W27" s="581"/>
      <c r="X27" s="582"/>
      <c r="Y27" s="541">
        <v>4973</v>
      </c>
      <c r="Z27" s="489"/>
      <c r="AA27" s="489"/>
      <c r="AB27" s="491"/>
      <c r="AC27" s="572">
        <v>23.37</v>
      </c>
      <c r="AD27" s="573"/>
      <c r="AE27" s="573"/>
      <c r="AF27" s="574"/>
      <c r="AG27" s="572">
        <v>197.48</v>
      </c>
      <c r="AH27" s="573"/>
      <c r="AI27" s="573"/>
      <c r="AJ27" s="574"/>
      <c r="AK27" s="572">
        <v>4621.93</v>
      </c>
      <c r="AL27" s="573"/>
      <c r="AM27" s="573"/>
      <c r="AN27" s="574"/>
      <c r="AO27" s="572">
        <v>755.87</v>
      </c>
      <c r="AP27" s="573"/>
      <c r="AQ27" s="573"/>
      <c r="AR27" s="574"/>
      <c r="AS27" s="572">
        <v>-1409.23</v>
      </c>
      <c r="AT27" s="573"/>
      <c r="AU27" s="573"/>
      <c r="AV27" s="574"/>
      <c r="AW27" s="572">
        <v>-667.51</v>
      </c>
      <c r="AX27" s="573"/>
      <c r="AY27" s="573"/>
      <c r="AZ27" s="574"/>
      <c r="BA27" s="519">
        <v>2.56</v>
      </c>
      <c r="BB27" s="489"/>
      <c r="BC27" s="520"/>
      <c r="BD27" s="549" t="s">
        <v>129</v>
      </c>
      <c r="BE27" s="550"/>
      <c r="BF27" s="550"/>
      <c r="BG27" s="550"/>
      <c r="BH27" s="550"/>
      <c r="BI27" s="562"/>
      <c r="BJ27" s="566" t="s">
        <v>461</v>
      </c>
      <c r="BK27" s="566"/>
      <c r="BL27" s="13" t="s">
        <v>128</v>
      </c>
      <c r="BM27" s="538"/>
      <c r="BN27" s="538"/>
      <c r="BO27" s="14" t="s">
        <v>128</v>
      </c>
      <c r="BP27" s="567">
        <v>0.33</v>
      </c>
      <c r="BQ27" s="568"/>
      <c r="CL27" s="10"/>
    </row>
    <row r="28" spans="1:90" ht="15" customHeight="1">
      <c r="A28" s="569" t="s">
        <v>426</v>
      </c>
      <c r="B28" s="570"/>
      <c r="C28" s="570"/>
      <c r="D28" s="570"/>
      <c r="E28" s="570"/>
      <c r="F28" s="570"/>
      <c r="G28" s="570"/>
      <c r="H28" s="570"/>
      <c r="I28" s="571"/>
      <c r="J28" s="565" t="s">
        <v>449</v>
      </c>
      <c r="K28" s="563"/>
      <c r="L28" s="563"/>
      <c r="M28" s="564"/>
      <c r="N28" s="563"/>
      <c r="O28" s="563"/>
      <c r="P28" s="563">
        <v>29.8</v>
      </c>
      <c r="Q28" s="563"/>
      <c r="R28" s="563"/>
      <c r="S28" s="563"/>
      <c r="T28" s="533">
        <f t="shared" ref="T28:T46" si="0">IF(P28&gt;0,P28+T27,"-")</f>
        <v>30.45</v>
      </c>
      <c r="U28" s="533"/>
      <c r="V28" s="533"/>
      <c r="W28" s="533"/>
      <c r="X28" s="534"/>
      <c r="Y28" s="541">
        <v>5069</v>
      </c>
      <c r="Z28" s="489"/>
      <c r="AA28" s="489"/>
      <c r="AB28" s="491"/>
      <c r="AC28" s="519">
        <v>23.49</v>
      </c>
      <c r="AD28" s="489"/>
      <c r="AE28" s="489"/>
      <c r="AF28" s="491"/>
      <c r="AG28" s="519">
        <v>198.15</v>
      </c>
      <c r="AH28" s="489"/>
      <c r="AI28" s="489"/>
      <c r="AJ28" s="491"/>
      <c r="AK28" s="519">
        <v>4710.01</v>
      </c>
      <c r="AL28" s="489"/>
      <c r="AM28" s="489"/>
      <c r="AN28" s="491"/>
      <c r="AO28" s="519">
        <v>769.84</v>
      </c>
      <c r="AP28" s="489"/>
      <c r="AQ28" s="489"/>
      <c r="AR28" s="491"/>
      <c r="AS28" s="519">
        <v>-1445.57</v>
      </c>
      <c r="AT28" s="489"/>
      <c r="AU28" s="489"/>
      <c r="AV28" s="491"/>
      <c r="AW28" s="519">
        <v>-679.19</v>
      </c>
      <c r="AX28" s="489"/>
      <c r="AY28" s="489"/>
      <c r="AZ28" s="491"/>
      <c r="BA28" s="519">
        <v>0.3</v>
      </c>
      <c r="BB28" s="489"/>
      <c r="BC28" s="520"/>
      <c r="BD28" s="549" t="s">
        <v>130</v>
      </c>
      <c r="BE28" s="550"/>
      <c r="BF28" s="550"/>
      <c r="BG28" s="550"/>
      <c r="BH28" s="550"/>
      <c r="BI28" s="562"/>
      <c r="BJ28" s="538">
        <v>1.9</v>
      </c>
      <c r="BK28" s="538"/>
      <c r="BL28" s="538"/>
      <c r="BM28" s="538"/>
      <c r="BN28" s="538"/>
      <c r="BO28" s="538"/>
      <c r="BP28" s="538"/>
      <c r="BQ28" s="539"/>
      <c r="CL28" s="10"/>
    </row>
    <row r="29" spans="1:90" ht="15" customHeight="1">
      <c r="A29" s="547" t="s">
        <v>427</v>
      </c>
      <c r="B29" s="563"/>
      <c r="C29" s="563"/>
      <c r="D29" s="563"/>
      <c r="E29" s="563"/>
      <c r="F29" s="563"/>
      <c r="G29" s="563"/>
      <c r="H29" s="563"/>
      <c r="I29" s="563"/>
      <c r="J29" s="565">
        <v>6.77</v>
      </c>
      <c r="K29" s="563"/>
      <c r="L29" s="563"/>
      <c r="M29" s="564">
        <v>3.25</v>
      </c>
      <c r="N29" s="563"/>
      <c r="O29" s="563"/>
      <c r="P29" s="563">
        <v>19.91</v>
      </c>
      <c r="Q29" s="563"/>
      <c r="R29" s="563"/>
      <c r="S29" s="563"/>
      <c r="T29" s="533">
        <f t="shared" si="0"/>
        <v>50.36</v>
      </c>
      <c r="U29" s="533"/>
      <c r="V29" s="533"/>
      <c r="W29" s="533"/>
      <c r="X29" s="534"/>
      <c r="Y29" s="541">
        <v>5165</v>
      </c>
      <c r="Z29" s="489"/>
      <c r="AA29" s="489"/>
      <c r="AB29" s="491"/>
      <c r="AC29" s="519">
        <v>25.43</v>
      </c>
      <c r="AD29" s="489"/>
      <c r="AE29" s="489"/>
      <c r="AF29" s="491"/>
      <c r="AG29" s="519">
        <v>196.51</v>
      </c>
      <c r="AH29" s="489"/>
      <c r="AI29" s="489"/>
      <c r="AJ29" s="491"/>
      <c r="AK29" s="519">
        <v>4797.3900000000003</v>
      </c>
      <c r="AL29" s="489"/>
      <c r="AM29" s="489"/>
      <c r="AN29" s="491"/>
      <c r="AO29" s="519">
        <v>784.05</v>
      </c>
      <c r="AP29" s="489"/>
      <c r="AQ29" s="489"/>
      <c r="AR29" s="491"/>
      <c r="AS29" s="519">
        <v>-1483.52</v>
      </c>
      <c r="AT29" s="489"/>
      <c r="AU29" s="489"/>
      <c r="AV29" s="491"/>
      <c r="AW29" s="519">
        <v>-691.01</v>
      </c>
      <c r="AX29" s="489"/>
      <c r="AY29" s="489"/>
      <c r="AZ29" s="491"/>
      <c r="BA29" s="519">
        <v>2.14</v>
      </c>
      <c r="BB29" s="489"/>
      <c r="BC29" s="520"/>
      <c r="BD29" s="549" t="s">
        <v>98</v>
      </c>
      <c r="BE29" s="550"/>
      <c r="BF29" s="550"/>
      <c r="BG29" s="550"/>
      <c r="BH29" s="550"/>
      <c r="BI29" s="562"/>
      <c r="BJ29" s="545">
        <v>1065</v>
      </c>
      <c r="BK29" s="545"/>
      <c r="BL29" s="545"/>
      <c r="BM29" s="545"/>
      <c r="BN29" s="545"/>
      <c r="BO29" s="545"/>
      <c r="BP29" s="545"/>
      <c r="BQ29" s="546"/>
      <c r="CL29" s="10"/>
    </row>
    <row r="30" spans="1:90" ht="15" customHeight="1">
      <c r="A30" s="547" t="s">
        <v>428</v>
      </c>
      <c r="B30" s="563"/>
      <c r="C30" s="563"/>
      <c r="D30" s="563"/>
      <c r="E30" s="563"/>
      <c r="F30" s="563"/>
      <c r="G30" s="563"/>
      <c r="H30" s="563"/>
      <c r="I30" s="563"/>
      <c r="J30" s="564">
        <v>6.55</v>
      </c>
      <c r="K30" s="563"/>
      <c r="L30" s="563"/>
      <c r="M30" s="564">
        <v>3.3125</v>
      </c>
      <c r="N30" s="563"/>
      <c r="O30" s="563"/>
      <c r="P30" s="563">
        <v>35.409999999999997</v>
      </c>
      <c r="Q30" s="563"/>
      <c r="R30" s="563"/>
      <c r="S30" s="563"/>
      <c r="T30" s="533">
        <f t="shared" si="0"/>
        <v>85.77</v>
      </c>
      <c r="U30" s="533"/>
      <c r="V30" s="533"/>
      <c r="W30" s="533"/>
      <c r="X30" s="534"/>
      <c r="Y30" s="541">
        <v>5261</v>
      </c>
      <c r="Z30" s="489"/>
      <c r="AA30" s="489"/>
      <c r="AB30" s="491"/>
      <c r="AC30" s="519">
        <v>27.69</v>
      </c>
      <c r="AD30" s="489"/>
      <c r="AE30" s="489"/>
      <c r="AF30" s="491"/>
      <c r="AG30" s="519">
        <v>196.72</v>
      </c>
      <c r="AH30" s="489"/>
      <c r="AI30" s="489"/>
      <c r="AJ30" s="491"/>
      <c r="AK30" s="519">
        <v>4883.25</v>
      </c>
      <c r="AL30" s="489"/>
      <c r="AM30" s="489"/>
      <c r="AN30" s="491"/>
      <c r="AO30" s="519">
        <v>798.92</v>
      </c>
      <c r="AP30" s="489"/>
      <c r="AQ30" s="489"/>
      <c r="AR30" s="491"/>
      <c r="AS30" s="519">
        <v>-1524.65</v>
      </c>
      <c r="AT30" s="489"/>
      <c r="AU30" s="489"/>
      <c r="AV30" s="491"/>
      <c r="AW30" s="519">
        <v>-703.29</v>
      </c>
      <c r="AX30" s="489"/>
      <c r="AY30" s="489"/>
      <c r="AZ30" s="491"/>
      <c r="BA30" s="519">
        <v>2.36</v>
      </c>
      <c r="BB30" s="489"/>
      <c r="BC30" s="520"/>
      <c r="BD30" s="549" t="s">
        <v>99</v>
      </c>
      <c r="BE30" s="550"/>
      <c r="BF30" s="550"/>
      <c r="BG30" s="550"/>
      <c r="BH30" s="550"/>
      <c r="BI30" s="562"/>
      <c r="BJ30" s="545"/>
      <c r="BK30" s="545"/>
      <c r="BL30" s="545"/>
      <c r="BM30" s="545"/>
      <c r="BN30" s="545"/>
      <c r="BO30" s="545"/>
      <c r="BP30" s="545"/>
      <c r="BQ30" s="546"/>
      <c r="CL30" s="10"/>
    </row>
    <row r="31" spans="1:90" ht="15" customHeight="1" thickBot="1">
      <c r="A31" s="547" t="s">
        <v>429</v>
      </c>
      <c r="B31" s="538"/>
      <c r="C31" s="538"/>
      <c r="D31" s="538"/>
      <c r="E31" s="538"/>
      <c r="F31" s="538"/>
      <c r="G31" s="538"/>
      <c r="H31" s="538"/>
      <c r="I31" s="538"/>
      <c r="J31" s="548">
        <v>6.55</v>
      </c>
      <c r="K31" s="538"/>
      <c r="L31" s="538"/>
      <c r="M31" s="548">
        <v>2.875</v>
      </c>
      <c r="N31" s="538"/>
      <c r="O31" s="538"/>
      <c r="P31" s="538">
        <v>30.77</v>
      </c>
      <c r="Q31" s="538"/>
      <c r="R31" s="538"/>
      <c r="S31" s="538"/>
      <c r="T31" s="533">
        <f t="shared" si="0"/>
        <v>116.53999999999999</v>
      </c>
      <c r="U31" s="533"/>
      <c r="V31" s="533"/>
      <c r="W31" s="533"/>
      <c r="X31" s="534"/>
      <c r="Y31" s="541">
        <v>5357</v>
      </c>
      <c r="Z31" s="489"/>
      <c r="AA31" s="489"/>
      <c r="AB31" s="491"/>
      <c r="AC31" s="519">
        <v>28.46</v>
      </c>
      <c r="AD31" s="489"/>
      <c r="AE31" s="489"/>
      <c r="AF31" s="491"/>
      <c r="AG31" s="519">
        <v>195.41</v>
      </c>
      <c r="AH31" s="489"/>
      <c r="AI31" s="489"/>
      <c r="AJ31" s="491"/>
      <c r="AK31" s="519">
        <v>4967.95</v>
      </c>
      <c r="AL31" s="489"/>
      <c r="AM31" s="489"/>
      <c r="AN31" s="491"/>
      <c r="AO31" s="519">
        <v>814.16</v>
      </c>
      <c r="AP31" s="489"/>
      <c r="AQ31" s="489"/>
      <c r="AR31" s="491"/>
      <c r="AS31" s="519">
        <v>-1568.06</v>
      </c>
      <c r="AT31" s="489"/>
      <c r="AU31" s="489"/>
      <c r="AV31" s="491"/>
      <c r="AW31" s="519">
        <v>-715.79</v>
      </c>
      <c r="AX31" s="489"/>
      <c r="AY31" s="489"/>
      <c r="AZ31" s="491"/>
      <c r="BA31" s="519">
        <v>1.03</v>
      </c>
      <c r="BB31" s="489"/>
      <c r="BC31" s="520"/>
      <c r="BD31" s="558" t="s">
        <v>126</v>
      </c>
      <c r="BE31" s="559"/>
      <c r="BF31" s="559"/>
      <c r="BG31" s="559"/>
      <c r="BH31" s="559"/>
      <c r="BI31" s="560"/>
      <c r="BJ31" s="561" t="str">
        <f>IF(BJ30&gt;0,BJ30-BJ29,"-")</f>
        <v>-</v>
      </c>
      <c r="BK31" s="561"/>
      <c r="BL31" s="561"/>
      <c r="BM31" s="561"/>
      <c r="BN31" s="16" t="s">
        <v>29</v>
      </c>
      <c r="BO31" s="556" t="str">
        <f>IF(BO26&gt;0,BJ31/BO26,"-")</f>
        <v>-</v>
      </c>
      <c r="BP31" s="556"/>
      <c r="BQ31" s="557"/>
      <c r="CL31" s="10"/>
    </row>
    <row r="32" spans="1:90" ht="15" customHeight="1">
      <c r="A32" s="547" t="s">
        <v>429</v>
      </c>
      <c r="B32" s="538"/>
      <c r="C32" s="538"/>
      <c r="D32" s="538"/>
      <c r="E32" s="538"/>
      <c r="F32" s="538"/>
      <c r="G32" s="538"/>
      <c r="H32" s="538"/>
      <c r="I32" s="538"/>
      <c r="J32" s="538">
        <v>6.5</v>
      </c>
      <c r="K32" s="538"/>
      <c r="L32" s="538"/>
      <c r="M32" s="548">
        <v>2.875</v>
      </c>
      <c r="N32" s="538"/>
      <c r="O32" s="538"/>
      <c r="P32" s="538">
        <v>29.57</v>
      </c>
      <c r="Q32" s="538"/>
      <c r="R32" s="538"/>
      <c r="S32" s="538"/>
      <c r="T32" s="533">
        <f t="shared" si="0"/>
        <v>146.10999999999999</v>
      </c>
      <c r="U32" s="533"/>
      <c r="V32" s="533"/>
      <c r="W32" s="533"/>
      <c r="X32" s="534"/>
      <c r="Y32" s="541">
        <v>5453</v>
      </c>
      <c r="Z32" s="489"/>
      <c r="AA32" s="489"/>
      <c r="AB32" s="491"/>
      <c r="AC32" s="519">
        <v>26.05</v>
      </c>
      <c r="AD32" s="489"/>
      <c r="AE32" s="489"/>
      <c r="AF32" s="491"/>
      <c r="AG32" s="519">
        <v>192.8</v>
      </c>
      <c r="AH32" s="489"/>
      <c r="AI32" s="489"/>
      <c r="AJ32" s="491"/>
      <c r="AK32" s="519">
        <v>5053.29</v>
      </c>
      <c r="AL32" s="489"/>
      <c r="AM32" s="489"/>
      <c r="AN32" s="491"/>
      <c r="AO32" s="519">
        <v>827.6</v>
      </c>
      <c r="AP32" s="489"/>
      <c r="AQ32" s="489"/>
      <c r="AR32" s="491"/>
      <c r="AS32" s="519">
        <v>-1610.68</v>
      </c>
      <c r="AT32" s="489"/>
      <c r="AU32" s="489"/>
      <c r="AV32" s="491"/>
      <c r="AW32" s="519">
        <v>-726.54</v>
      </c>
      <c r="AX32" s="489"/>
      <c r="AY32" s="489"/>
      <c r="AZ32" s="491"/>
      <c r="BA32" s="519">
        <v>2.8</v>
      </c>
      <c r="BB32" s="489"/>
      <c r="BC32" s="520"/>
      <c r="BD32" s="553" t="s">
        <v>89</v>
      </c>
      <c r="BE32" s="554"/>
      <c r="BF32" s="554"/>
      <c r="BG32" s="554"/>
      <c r="BH32" s="554"/>
      <c r="BI32" s="554"/>
      <c r="BJ32" s="554"/>
      <c r="BK32" s="554"/>
      <c r="BL32" s="554"/>
      <c r="BM32" s="554"/>
      <c r="BN32" s="554"/>
      <c r="BO32" s="554"/>
      <c r="BP32" s="554"/>
      <c r="BQ32" s="555"/>
      <c r="CL32" s="10"/>
    </row>
    <row r="33" spans="1:90" ht="15" customHeight="1">
      <c r="A33" s="547" t="s">
        <v>430</v>
      </c>
      <c r="B33" s="538"/>
      <c r="C33" s="538"/>
      <c r="D33" s="538"/>
      <c r="E33" s="538"/>
      <c r="F33" s="538"/>
      <c r="G33" s="538"/>
      <c r="H33" s="538"/>
      <c r="I33" s="538"/>
      <c r="J33" s="538">
        <v>5</v>
      </c>
      <c r="K33" s="538"/>
      <c r="L33" s="538"/>
      <c r="M33" s="538">
        <v>3</v>
      </c>
      <c r="N33" s="538"/>
      <c r="O33" s="538"/>
      <c r="P33" s="538">
        <v>390.91</v>
      </c>
      <c r="Q33" s="538"/>
      <c r="R33" s="538"/>
      <c r="S33" s="538"/>
      <c r="T33" s="533">
        <f t="shared" si="0"/>
        <v>537.02</v>
      </c>
      <c r="U33" s="533"/>
      <c r="V33" s="533"/>
      <c r="W33" s="533"/>
      <c r="X33" s="534"/>
      <c r="Y33" s="541">
        <v>5549</v>
      </c>
      <c r="Z33" s="489"/>
      <c r="AA33" s="489"/>
      <c r="AB33" s="491"/>
      <c r="AC33" s="519">
        <v>24.15</v>
      </c>
      <c r="AD33" s="489"/>
      <c r="AE33" s="489"/>
      <c r="AF33" s="491"/>
      <c r="AG33" s="519">
        <v>195.42</v>
      </c>
      <c r="AH33" s="489"/>
      <c r="AI33" s="489"/>
      <c r="AJ33" s="491"/>
      <c r="AK33" s="519">
        <v>5140.22</v>
      </c>
      <c r="AL33" s="489"/>
      <c r="AM33" s="489"/>
      <c r="AN33" s="491"/>
      <c r="AO33" s="519">
        <v>839.99</v>
      </c>
      <c r="AP33" s="489"/>
      <c r="AQ33" s="489"/>
      <c r="AR33" s="491"/>
      <c r="AS33" s="519">
        <v>-1650.17</v>
      </c>
      <c r="AT33" s="489"/>
      <c r="AU33" s="489"/>
      <c r="AV33" s="491"/>
      <c r="AW33" s="519">
        <v>-736.43</v>
      </c>
      <c r="AX33" s="489"/>
      <c r="AY33" s="489"/>
      <c r="AZ33" s="491"/>
      <c r="BA33" s="519">
        <v>2.29</v>
      </c>
      <c r="BB33" s="489"/>
      <c r="BC33" s="520"/>
      <c r="BD33" s="549" t="s">
        <v>90</v>
      </c>
      <c r="BE33" s="550"/>
      <c r="BF33" s="550"/>
      <c r="BG33" s="550"/>
      <c r="BH33" s="550"/>
      <c r="BI33" s="550"/>
      <c r="BJ33" s="550" t="s">
        <v>81</v>
      </c>
      <c r="BK33" s="550"/>
      <c r="BL33" s="550"/>
      <c r="BM33" s="550"/>
      <c r="BN33" s="550" t="s">
        <v>84</v>
      </c>
      <c r="BO33" s="550"/>
      <c r="BP33" s="550"/>
      <c r="BQ33" s="551"/>
      <c r="CL33" s="10"/>
    </row>
    <row r="34" spans="1:90" ht="15" customHeight="1">
      <c r="A34" s="547" t="s">
        <v>431</v>
      </c>
      <c r="B34" s="538"/>
      <c r="C34" s="538"/>
      <c r="D34" s="538"/>
      <c r="E34" s="538"/>
      <c r="F34" s="538"/>
      <c r="G34" s="538"/>
      <c r="H34" s="538"/>
      <c r="I34" s="538"/>
      <c r="J34" s="538">
        <v>6.63</v>
      </c>
      <c r="K34" s="538"/>
      <c r="L34" s="538"/>
      <c r="M34" s="552">
        <v>2.6875</v>
      </c>
      <c r="N34" s="538"/>
      <c r="O34" s="538"/>
      <c r="P34" s="538">
        <v>2.58</v>
      </c>
      <c r="Q34" s="538"/>
      <c r="R34" s="538"/>
      <c r="S34" s="538"/>
      <c r="T34" s="533">
        <f t="shared" si="0"/>
        <v>539.6</v>
      </c>
      <c r="U34" s="533"/>
      <c r="V34" s="533"/>
      <c r="W34" s="533"/>
      <c r="X34" s="534"/>
      <c r="Y34" s="541">
        <v>5645</v>
      </c>
      <c r="Z34" s="489"/>
      <c r="AA34" s="489"/>
      <c r="AB34" s="491"/>
      <c r="AC34" s="519">
        <v>23.05</v>
      </c>
      <c r="AD34" s="489"/>
      <c r="AE34" s="489"/>
      <c r="AF34" s="491"/>
      <c r="AG34" s="519">
        <v>201.91</v>
      </c>
      <c r="AH34" s="489"/>
      <c r="AI34" s="489"/>
      <c r="AJ34" s="491"/>
      <c r="AK34" s="519">
        <v>5228.2</v>
      </c>
      <c r="AL34" s="489"/>
      <c r="AM34" s="489"/>
      <c r="AN34" s="491"/>
      <c r="AO34" s="519">
        <v>854.52</v>
      </c>
      <c r="AP34" s="489"/>
      <c r="AQ34" s="489"/>
      <c r="AR34" s="491"/>
      <c r="AS34" s="519">
        <v>-1686.54</v>
      </c>
      <c r="AT34" s="489"/>
      <c r="AU34" s="489"/>
      <c r="AV34" s="491"/>
      <c r="AW34" s="519">
        <v>-748.67</v>
      </c>
      <c r="AX34" s="489"/>
      <c r="AY34" s="489"/>
      <c r="AZ34" s="491"/>
      <c r="BA34" s="519">
        <v>2.94</v>
      </c>
      <c r="BB34" s="489"/>
      <c r="BC34" s="520"/>
      <c r="BD34" s="491"/>
      <c r="BE34" s="538"/>
      <c r="BF34" s="538"/>
      <c r="BG34" s="538"/>
      <c r="BH34" s="538"/>
      <c r="BI34" s="538"/>
      <c r="BJ34" s="545"/>
      <c r="BK34" s="545"/>
      <c r="BL34" s="545"/>
      <c r="BM34" s="545"/>
      <c r="BN34" s="545"/>
      <c r="BO34" s="545"/>
      <c r="BP34" s="545"/>
      <c r="BQ34" s="546"/>
      <c r="CL34" s="10"/>
    </row>
    <row r="35" spans="1:90" ht="15" customHeight="1">
      <c r="A35" s="547"/>
      <c r="B35" s="538"/>
      <c r="C35" s="538"/>
      <c r="D35" s="538"/>
      <c r="E35" s="538"/>
      <c r="F35" s="538"/>
      <c r="G35" s="538"/>
      <c r="H35" s="538"/>
      <c r="I35" s="538"/>
      <c r="J35" s="538"/>
      <c r="K35" s="538"/>
      <c r="L35" s="538"/>
      <c r="M35" s="548"/>
      <c r="N35" s="538"/>
      <c r="O35" s="538"/>
      <c r="P35" s="538"/>
      <c r="Q35" s="538"/>
      <c r="R35" s="538"/>
      <c r="S35" s="538"/>
      <c r="T35" s="533" t="str">
        <f t="shared" si="0"/>
        <v>-</v>
      </c>
      <c r="U35" s="533"/>
      <c r="V35" s="533"/>
      <c r="W35" s="533"/>
      <c r="X35" s="534"/>
      <c r="Y35" s="541">
        <v>5836</v>
      </c>
      <c r="Z35" s="489"/>
      <c r="AA35" s="489"/>
      <c r="AB35" s="491"/>
      <c r="AC35" s="519">
        <v>20.36</v>
      </c>
      <c r="AD35" s="489"/>
      <c r="AE35" s="489"/>
      <c r="AF35" s="491"/>
      <c r="AG35" s="519">
        <v>208.84</v>
      </c>
      <c r="AH35" s="489"/>
      <c r="AI35" s="489"/>
      <c r="AJ35" s="491"/>
      <c r="AK35" s="519">
        <v>5405.67</v>
      </c>
      <c r="AL35" s="489"/>
      <c r="AM35" s="489"/>
      <c r="AN35" s="491"/>
      <c r="AO35" s="519">
        <v>888.5</v>
      </c>
      <c r="AP35" s="489"/>
      <c r="AQ35" s="489"/>
      <c r="AR35" s="491"/>
      <c r="AS35" s="519">
        <v>-1750.36</v>
      </c>
      <c r="AT35" s="489"/>
      <c r="AU35" s="489"/>
      <c r="AV35" s="491"/>
      <c r="AW35" s="519">
        <v>-778.65</v>
      </c>
      <c r="AX35" s="489"/>
      <c r="AY35" s="489"/>
      <c r="AZ35" s="491"/>
      <c r="BA35" s="519">
        <v>1.94</v>
      </c>
      <c r="BB35" s="489"/>
      <c r="BC35" s="520"/>
      <c r="BD35" s="491"/>
      <c r="BE35" s="538"/>
      <c r="BF35" s="538"/>
      <c r="BG35" s="538"/>
      <c r="BH35" s="538"/>
      <c r="BI35" s="538"/>
      <c r="BJ35" s="545"/>
      <c r="BK35" s="545"/>
      <c r="BL35" s="545"/>
      <c r="BM35" s="545"/>
      <c r="BN35" s="545"/>
      <c r="BO35" s="545"/>
      <c r="BP35" s="545"/>
      <c r="BQ35" s="546"/>
      <c r="CL35" s="10"/>
    </row>
    <row r="36" spans="1:90" ht="15" customHeight="1">
      <c r="A36" s="547"/>
      <c r="B36" s="538"/>
      <c r="C36" s="538"/>
      <c r="D36" s="538"/>
      <c r="E36" s="538"/>
      <c r="F36" s="538"/>
      <c r="G36" s="538"/>
      <c r="H36" s="538"/>
      <c r="I36" s="538"/>
      <c r="J36" s="538"/>
      <c r="K36" s="538"/>
      <c r="L36" s="538"/>
      <c r="M36" s="538"/>
      <c r="N36" s="538"/>
      <c r="O36" s="538"/>
      <c r="P36" s="538"/>
      <c r="Q36" s="538"/>
      <c r="R36" s="538"/>
      <c r="S36" s="538"/>
      <c r="T36" s="533" t="str">
        <f t="shared" si="0"/>
        <v>-</v>
      </c>
      <c r="U36" s="533"/>
      <c r="V36" s="533"/>
      <c r="W36" s="533"/>
      <c r="X36" s="534"/>
      <c r="Y36" s="541">
        <v>5932</v>
      </c>
      <c r="Z36" s="489"/>
      <c r="AA36" s="489"/>
      <c r="AB36" s="491"/>
      <c r="AC36" s="519">
        <v>19.3</v>
      </c>
      <c r="AD36" s="489"/>
      <c r="AE36" s="489"/>
      <c r="AF36" s="491"/>
      <c r="AG36" s="519">
        <v>216.09</v>
      </c>
      <c r="AH36" s="489"/>
      <c r="AI36" s="489"/>
      <c r="AJ36" s="491"/>
      <c r="AK36" s="519">
        <v>5495.99</v>
      </c>
      <c r="AL36" s="489"/>
      <c r="AM36" s="489"/>
      <c r="AN36" s="491"/>
      <c r="AO36" s="519">
        <v>907.61</v>
      </c>
      <c r="AP36" s="489"/>
      <c r="AQ36" s="489"/>
      <c r="AR36" s="491"/>
      <c r="AS36" s="519">
        <v>-1777.81</v>
      </c>
      <c r="AT36" s="489"/>
      <c r="AU36" s="489"/>
      <c r="AV36" s="491"/>
      <c r="AW36" s="519">
        <v>-796.05</v>
      </c>
      <c r="AX36" s="489"/>
      <c r="AY36" s="489"/>
      <c r="AZ36" s="491"/>
      <c r="BA36" s="519">
        <v>2.79</v>
      </c>
      <c r="BB36" s="489"/>
      <c r="BC36" s="520"/>
      <c r="BD36" s="491"/>
      <c r="BE36" s="538"/>
      <c r="BF36" s="538"/>
      <c r="BG36" s="538"/>
      <c r="BH36" s="538"/>
      <c r="BI36" s="538"/>
      <c r="BJ36" s="545"/>
      <c r="BK36" s="545"/>
      <c r="BL36" s="545"/>
      <c r="BM36" s="545"/>
      <c r="BN36" s="545"/>
      <c r="BO36" s="545"/>
      <c r="BP36" s="545"/>
      <c r="BQ36" s="546"/>
      <c r="CL36" s="10"/>
    </row>
    <row r="37" spans="1:90" ht="15" customHeight="1">
      <c r="A37" s="547"/>
      <c r="B37" s="538"/>
      <c r="C37" s="538"/>
      <c r="D37" s="538"/>
      <c r="E37" s="538"/>
      <c r="F37" s="538"/>
      <c r="G37" s="538"/>
      <c r="H37" s="538"/>
      <c r="I37" s="538"/>
      <c r="J37" s="538"/>
      <c r="K37" s="538"/>
      <c r="L37" s="538"/>
      <c r="M37" s="538"/>
      <c r="N37" s="538"/>
      <c r="O37" s="538"/>
      <c r="P37" s="538"/>
      <c r="Q37" s="538"/>
      <c r="R37" s="538"/>
      <c r="S37" s="538"/>
      <c r="T37" s="533" t="str">
        <f t="shared" si="0"/>
        <v>-</v>
      </c>
      <c r="U37" s="533"/>
      <c r="V37" s="533"/>
      <c r="W37" s="533"/>
      <c r="X37" s="534"/>
      <c r="Y37" s="541">
        <v>6028</v>
      </c>
      <c r="Z37" s="489"/>
      <c r="AA37" s="489"/>
      <c r="AB37" s="491"/>
      <c r="AC37" s="519">
        <v>22.12</v>
      </c>
      <c r="AD37" s="489"/>
      <c r="AE37" s="489"/>
      <c r="AF37" s="491"/>
      <c r="AG37" s="519">
        <v>217.35</v>
      </c>
      <c r="AH37" s="489"/>
      <c r="AI37" s="489"/>
      <c r="AJ37" s="491"/>
      <c r="AK37" s="519">
        <v>5585.78</v>
      </c>
      <c r="AL37" s="489"/>
      <c r="AM37" s="489"/>
      <c r="AN37" s="491"/>
      <c r="AO37" s="519">
        <v>929.61</v>
      </c>
      <c r="AP37" s="489"/>
      <c r="AQ37" s="489"/>
      <c r="AR37" s="491"/>
      <c r="AS37" s="519">
        <v>-1805</v>
      </c>
      <c r="AT37" s="489"/>
      <c r="AU37" s="489"/>
      <c r="AV37" s="491"/>
      <c r="AW37" s="519">
        <v>-816.36</v>
      </c>
      <c r="AX37" s="489"/>
      <c r="AY37" s="489"/>
      <c r="AZ37" s="491"/>
      <c r="BA37" s="519">
        <v>2.97</v>
      </c>
      <c r="BB37" s="489"/>
      <c r="BC37" s="520"/>
      <c r="BD37" s="491"/>
      <c r="BE37" s="538"/>
      <c r="BF37" s="538"/>
      <c r="BG37" s="538"/>
      <c r="BH37" s="538"/>
      <c r="BI37" s="538"/>
      <c r="BJ37" s="545"/>
      <c r="BK37" s="545"/>
      <c r="BL37" s="545"/>
      <c r="BM37" s="545"/>
      <c r="BN37" s="545"/>
      <c r="BO37" s="545"/>
      <c r="BP37" s="545"/>
      <c r="BQ37" s="546"/>
      <c r="CL37" s="10"/>
    </row>
    <row r="38" spans="1:90" ht="15" customHeight="1">
      <c r="A38" s="547"/>
      <c r="B38" s="538"/>
      <c r="C38" s="538"/>
      <c r="D38" s="538"/>
      <c r="E38" s="538"/>
      <c r="F38" s="538"/>
      <c r="G38" s="538"/>
      <c r="H38" s="538"/>
      <c r="I38" s="538"/>
      <c r="J38" s="538"/>
      <c r="K38" s="538"/>
      <c r="L38" s="538"/>
      <c r="M38" s="538"/>
      <c r="N38" s="538"/>
      <c r="O38" s="538"/>
      <c r="P38" s="538"/>
      <c r="Q38" s="538"/>
      <c r="R38" s="538"/>
      <c r="S38" s="538"/>
      <c r="T38" s="533" t="str">
        <f t="shared" si="0"/>
        <v>-</v>
      </c>
      <c r="U38" s="533"/>
      <c r="V38" s="533"/>
      <c r="W38" s="533"/>
      <c r="X38" s="534"/>
      <c r="Y38" s="541">
        <v>6124</v>
      </c>
      <c r="Z38" s="489"/>
      <c r="AA38" s="489"/>
      <c r="AB38" s="491"/>
      <c r="AC38" s="519">
        <v>23.13</v>
      </c>
      <c r="AD38" s="489"/>
      <c r="AE38" s="489"/>
      <c r="AF38" s="491"/>
      <c r="AG38" s="519">
        <v>214.43</v>
      </c>
      <c r="AH38" s="489"/>
      <c r="AI38" s="489"/>
      <c r="AJ38" s="491"/>
      <c r="AK38" s="519">
        <v>5674.39</v>
      </c>
      <c r="AL38" s="489"/>
      <c r="AM38" s="489"/>
      <c r="AN38" s="491"/>
      <c r="AO38" s="519">
        <v>953.1</v>
      </c>
      <c r="AP38" s="489"/>
      <c r="AQ38" s="489"/>
      <c r="AR38" s="491"/>
      <c r="AS38" s="519">
        <v>-1834.92</v>
      </c>
      <c r="AT38" s="489"/>
      <c r="AU38" s="489"/>
      <c r="AV38" s="491"/>
      <c r="AW38" s="519">
        <v>-837.99</v>
      </c>
      <c r="AX38" s="489"/>
      <c r="AY38" s="489"/>
      <c r="AZ38" s="491"/>
      <c r="BA38" s="519">
        <v>1.57</v>
      </c>
      <c r="BB38" s="489"/>
      <c r="BC38" s="520"/>
      <c r="BD38" s="491"/>
      <c r="BE38" s="538"/>
      <c r="BF38" s="538"/>
      <c r="BG38" s="538"/>
      <c r="BH38" s="538"/>
      <c r="BI38" s="538"/>
      <c r="BJ38" s="545"/>
      <c r="BK38" s="545"/>
      <c r="BL38" s="545"/>
      <c r="BM38" s="545"/>
      <c r="BN38" s="545"/>
      <c r="BO38" s="545"/>
      <c r="BP38" s="545"/>
      <c r="BQ38" s="546"/>
      <c r="CL38" s="10"/>
    </row>
    <row r="39" spans="1:90" ht="15" customHeight="1">
      <c r="A39" s="547"/>
      <c r="B39" s="538"/>
      <c r="C39" s="538"/>
      <c r="D39" s="538"/>
      <c r="E39" s="538"/>
      <c r="F39" s="538"/>
      <c r="G39" s="538"/>
      <c r="H39" s="538"/>
      <c r="I39" s="538"/>
      <c r="J39" s="538"/>
      <c r="K39" s="538"/>
      <c r="L39" s="538"/>
      <c r="M39" s="538"/>
      <c r="N39" s="538"/>
      <c r="O39" s="538"/>
      <c r="P39" s="538"/>
      <c r="Q39" s="538"/>
      <c r="R39" s="538"/>
      <c r="S39" s="538"/>
      <c r="T39" s="533" t="str">
        <f t="shared" si="0"/>
        <v>-</v>
      </c>
      <c r="U39" s="533"/>
      <c r="V39" s="533"/>
      <c r="W39" s="533"/>
      <c r="X39" s="534"/>
      <c r="Y39" s="541">
        <v>6220</v>
      </c>
      <c r="Z39" s="489"/>
      <c r="AA39" s="489"/>
      <c r="AB39" s="491"/>
      <c r="AC39" s="519">
        <v>23.84</v>
      </c>
      <c r="AD39" s="489"/>
      <c r="AE39" s="489"/>
      <c r="AF39" s="491"/>
      <c r="AG39" s="519">
        <v>212.22</v>
      </c>
      <c r="AH39" s="489"/>
      <c r="AI39" s="489"/>
      <c r="AJ39" s="491"/>
      <c r="AK39" s="519">
        <v>5762.44</v>
      </c>
      <c r="AL39" s="489"/>
      <c r="AM39" s="489"/>
      <c r="AN39" s="491"/>
      <c r="AO39" s="519">
        <v>976.11</v>
      </c>
      <c r="AP39" s="489"/>
      <c r="AQ39" s="489"/>
      <c r="AR39" s="491"/>
      <c r="AS39" s="519">
        <v>-1866.89</v>
      </c>
      <c r="AT39" s="489"/>
      <c r="AU39" s="489"/>
      <c r="AV39" s="491"/>
      <c r="AW39" s="519">
        <v>-859</v>
      </c>
      <c r="AX39" s="489"/>
      <c r="AY39" s="489"/>
      <c r="AZ39" s="491"/>
      <c r="BA39" s="519">
        <v>1.18</v>
      </c>
      <c r="BB39" s="489"/>
      <c r="BC39" s="520"/>
      <c r="BD39" s="491"/>
      <c r="BE39" s="538"/>
      <c r="BF39" s="538"/>
      <c r="BG39" s="538"/>
      <c r="BH39" s="538"/>
      <c r="BI39" s="538"/>
      <c r="BJ39" s="545"/>
      <c r="BK39" s="545"/>
      <c r="BL39" s="545"/>
      <c r="BM39" s="545"/>
      <c r="BN39" s="545"/>
      <c r="BO39" s="545"/>
      <c r="BP39" s="545"/>
      <c r="BQ39" s="546"/>
      <c r="CL39" s="10"/>
    </row>
    <row r="40" spans="1:90" ht="15" customHeight="1">
      <c r="A40" s="540"/>
      <c r="B40" s="469"/>
      <c r="C40" s="469"/>
      <c r="D40" s="469"/>
      <c r="E40" s="469"/>
      <c r="F40" s="469"/>
      <c r="G40" s="469"/>
      <c r="H40" s="469"/>
      <c r="I40" s="469"/>
      <c r="J40" s="469"/>
      <c r="K40" s="469"/>
      <c r="L40" s="469"/>
      <c r="M40" s="469"/>
      <c r="N40" s="469"/>
      <c r="O40" s="469"/>
      <c r="P40" s="469"/>
      <c r="Q40" s="469"/>
      <c r="R40" s="469"/>
      <c r="S40" s="469"/>
      <c r="T40" s="533" t="str">
        <f t="shared" si="0"/>
        <v>-</v>
      </c>
      <c r="U40" s="533"/>
      <c r="V40" s="533"/>
      <c r="W40" s="533"/>
      <c r="X40" s="534"/>
      <c r="Y40" s="541">
        <v>6316</v>
      </c>
      <c r="Z40" s="489"/>
      <c r="AA40" s="489"/>
      <c r="AB40" s="491"/>
      <c r="AC40" s="519">
        <v>25.71</v>
      </c>
      <c r="AD40" s="489"/>
      <c r="AE40" s="489"/>
      <c r="AF40" s="491"/>
      <c r="AG40" s="519">
        <v>206.14</v>
      </c>
      <c r="AH40" s="489"/>
      <c r="AI40" s="489"/>
      <c r="AJ40" s="491"/>
      <c r="AK40" s="519">
        <v>5849.61</v>
      </c>
      <c r="AL40" s="489"/>
      <c r="AM40" s="489"/>
      <c r="AN40" s="491"/>
      <c r="AO40" s="519">
        <v>997.82</v>
      </c>
      <c r="AP40" s="489"/>
      <c r="AQ40" s="489"/>
      <c r="AR40" s="491"/>
      <c r="AS40" s="519">
        <v>-1902.01</v>
      </c>
      <c r="AT40" s="489"/>
      <c r="AU40" s="489"/>
      <c r="AV40" s="491"/>
      <c r="AW40" s="519">
        <v>-878.52</v>
      </c>
      <c r="AX40" s="489"/>
      <c r="AY40" s="489"/>
      <c r="AZ40" s="491"/>
      <c r="BA40" s="519">
        <v>3.29</v>
      </c>
      <c r="BB40" s="489"/>
      <c r="BC40" s="520"/>
      <c r="BD40" s="491"/>
      <c r="BE40" s="538"/>
      <c r="BF40" s="538"/>
      <c r="BG40" s="538"/>
      <c r="BH40" s="538"/>
      <c r="BI40" s="538"/>
      <c r="BJ40" s="545"/>
      <c r="BK40" s="545"/>
      <c r="BL40" s="545"/>
      <c r="BM40" s="545"/>
      <c r="BN40" s="545"/>
      <c r="BO40" s="545"/>
      <c r="BP40" s="545"/>
      <c r="BQ40" s="546"/>
      <c r="CL40" s="10"/>
    </row>
    <row r="41" spans="1:90" ht="15" customHeight="1" thickBot="1">
      <c r="A41" s="540"/>
      <c r="B41" s="469"/>
      <c r="C41" s="469"/>
      <c r="D41" s="469"/>
      <c r="E41" s="469"/>
      <c r="F41" s="469"/>
      <c r="G41" s="469"/>
      <c r="H41" s="469"/>
      <c r="I41" s="469"/>
      <c r="J41" s="469"/>
      <c r="K41" s="469"/>
      <c r="L41" s="469"/>
      <c r="M41" s="469"/>
      <c r="N41" s="469"/>
      <c r="O41" s="469"/>
      <c r="P41" s="469"/>
      <c r="Q41" s="469"/>
      <c r="R41" s="469"/>
      <c r="S41" s="469"/>
      <c r="T41" s="533" t="str">
        <f t="shared" si="0"/>
        <v>-</v>
      </c>
      <c r="U41" s="533"/>
      <c r="V41" s="533"/>
      <c r="W41" s="533"/>
      <c r="X41" s="534"/>
      <c r="Y41" s="541">
        <v>6411</v>
      </c>
      <c r="Z41" s="489"/>
      <c r="AA41" s="489"/>
      <c r="AB41" s="491"/>
      <c r="AC41" s="519">
        <v>26.9</v>
      </c>
      <c r="AD41" s="489"/>
      <c r="AE41" s="489"/>
      <c r="AF41" s="491"/>
      <c r="AG41" s="519">
        <v>206.41</v>
      </c>
      <c r="AH41" s="489"/>
      <c r="AI41" s="489"/>
      <c r="AJ41" s="491"/>
      <c r="AK41" s="519">
        <v>5934.77</v>
      </c>
      <c r="AL41" s="489"/>
      <c r="AM41" s="489"/>
      <c r="AN41" s="491"/>
      <c r="AO41" s="519">
        <v>1018.83</v>
      </c>
      <c r="AP41" s="489"/>
      <c r="AQ41" s="489"/>
      <c r="AR41" s="491"/>
      <c r="AS41" s="519">
        <v>-1939.76</v>
      </c>
      <c r="AT41" s="489"/>
      <c r="AU41" s="489"/>
      <c r="AV41" s="491"/>
      <c r="AW41" s="519">
        <v>-897.16</v>
      </c>
      <c r="AX41" s="489"/>
      <c r="AY41" s="489"/>
      <c r="AZ41" s="491"/>
      <c r="BA41" s="519">
        <v>1.26</v>
      </c>
      <c r="BB41" s="489"/>
      <c r="BC41" s="520"/>
      <c r="BD41" s="491"/>
      <c r="BE41" s="538"/>
      <c r="BF41" s="538"/>
      <c r="BG41" s="538"/>
      <c r="BH41" s="538"/>
      <c r="BI41" s="538"/>
      <c r="BJ41" s="545"/>
      <c r="BK41" s="545"/>
      <c r="BL41" s="545"/>
      <c r="BM41" s="545"/>
      <c r="BN41" s="545"/>
      <c r="BO41" s="545"/>
      <c r="BP41" s="545"/>
      <c r="BQ41" s="546"/>
      <c r="CL41" s="10"/>
    </row>
    <row r="42" spans="1:90" ht="15" customHeight="1">
      <c r="A42" s="540"/>
      <c r="B42" s="469"/>
      <c r="C42" s="469"/>
      <c r="D42" s="469"/>
      <c r="E42" s="469"/>
      <c r="F42" s="469"/>
      <c r="G42" s="469"/>
      <c r="H42" s="469"/>
      <c r="I42" s="469"/>
      <c r="J42" s="469"/>
      <c r="K42" s="469"/>
      <c r="L42" s="469"/>
      <c r="M42" s="469"/>
      <c r="N42" s="469"/>
      <c r="O42" s="469"/>
      <c r="P42" s="469"/>
      <c r="Q42" s="469"/>
      <c r="R42" s="469"/>
      <c r="S42" s="469"/>
      <c r="T42" s="533" t="str">
        <f t="shared" si="0"/>
        <v>-</v>
      </c>
      <c r="U42" s="533"/>
      <c r="V42" s="533"/>
      <c r="W42" s="533"/>
      <c r="X42" s="534"/>
      <c r="Y42" s="541">
        <v>6507</v>
      </c>
      <c r="Z42" s="489"/>
      <c r="AA42" s="489"/>
      <c r="AB42" s="491"/>
      <c r="AC42" s="519">
        <v>23.73</v>
      </c>
      <c r="AD42" s="489"/>
      <c r="AE42" s="489"/>
      <c r="AF42" s="491"/>
      <c r="AG42" s="519">
        <v>205.38</v>
      </c>
      <c r="AH42" s="489"/>
      <c r="AI42" s="489"/>
      <c r="AJ42" s="491"/>
      <c r="AK42" s="519">
        <v>6021.54</v>
      </c>
      <c r="AL42" s="489"/>
      <c r="AM42" s="489"/>
      <c r="AN42" s="491"/>
      <c r="AO42" s="519">
        <v>1039.08</v>
      </c>
      <c r="AP42" s="489"/>
      <c r="AQ42" s="489"/>
      <c r="AR42" s="491"/>
      <c r="AS42" s="519">
        <v>-1976.67</v>
      </c>
      <c r="AT42" s="489"/>
      <c r="AU42" s="489"/>
      <c r="AV42" s="491"/>
      <c r="AW42" s="519">
        <v>-915.1</v>
      </c>
      <c r="AX42" s="489"/>
      <c r="AY42" s="489"/>
      <c r="AZ42" s="491"/>
      <c r="BA42" s="519">
        <v>3.33</v>
      </c>
      <c r="BB42" s="489"/>
      <c r="BC42" s="520"/>
      <c r="BD42" s="542" t="s">
        <v>96</v>
      </c>
      <c r="BE42" s="543"/>
      <c r="BF42" s="543"/>
      <c r="BG42" s="543"/>
      <c r="BH42" s="543"/>
      <c r="BI42" s="543"/>
      <c r="BJ42" s="543"/>
      <c r="BK42" s="543"/>
      <c r="BL42" s="543"/>
      <c r="BM42" s="543"/>
      <c r="BN42" s="543"/>
      <c r="BO42" s="543"/>
      <c r="BP42" s="543"/>
      <c r="BQ42" s="544"/>
      <c r="CL42" s="12"/>
    </row>
    <row r="43" spans="1:90" ht="15" customHeight="1">
      <c r="A43" s="540"/>
      <c r="B43" s="469"/>
      <c r="C43" s="469"/>
      <c r="D43" s="469"/>
      <c r="E43" s="469"/>
      <c r="F43" s="469"/>
      <c r="G43" s="469"/>
      <c r="H43" s="469"/>
      <c r="I43" s="469"/>
      <c r="J43" s="469"/>
      <c r="K43" s="469"/>
      <c r="L43" s="469"/>
      <c r="M43" s="469"/>
      <c r="N43" s="469"/>
      <c r="O43" s="469"/>
      <c r="P43" s="469"/>
      <c r="Q43" s="469"/>
      <c r="R43" s="469"/>
      <c r="S43" s="469"/>
      <c r="T43" s="533" t="str">
        <f t="shared" si="0"/>
        <v>-</v>
      </c>
      <c r="U43" s="533"/>
      <c r="V43" s="533"/>
      <c r="W43" s="533"/>
      <c r="X43" s="534"/>
      <c r="Y43" s="541">
        <v>6603</v>
      </c>
      <c r="Z43" s="489"/>
      <c r="AA43" s="489"/>
      <c r="AB43" s="491"/>
      <c r="AC43" s="519">
        <v>25.34</v>
      </c>
      <c r="AD43" s="489"/>
      <c r="AE43" s="489"/>
      <c r="AF43" s="491"/>
      <c r="AG43" s="519">
        <v>203.37</v>
      </c>
      <c r="AH43" s="489"/>
      <c r="AI43" s="489"/>
      <c r="AJ43" s="491"/>
      <c r="AK43" s="519">
        <v>6108.87</v>
      </c>
      <c r="AL43" s="489"/>
      <c r="AM43" s="489"/>
      <c r="AN43" s="491"/>
      <c r="AO43" s="519">
        <v>1057.79</v>
      </c>
      <c r="AP43" s="489"/>
      <c r="AQ43" s="489"/>
      <c r="AR43" s="491"/>
      <c r="AS43" s="519">
        <v>-2012.98</v>
      </c>
      <c r="AT43" s="489"/>
      <c r="AU43" s="489"/>
      <c r="AV43" s="491"/>
      <c r="AW43" s="519">
        <v>-931.53</v>
      </c>
      <c r="AX43" s="489"/>
      <c r="AY43" s="489"/>
      <c r="AZ43" s="491"/>
      <c r="BA43" s="519">
        <v>1.89</v>
      </c>
      <c r="BB43" s="489"/>
      <c r="BC43" s="520"/>
      <c r="BD43" s="536" t="s">
        <v>92</v>
      </c>
      <c r="BE43" s="537"/>
      <c r="BF43" s="537"/>
      <c r="BG43" s="537"/>
      <c r="BH43" s="537"/>
      <c r="BI43" s="537"/>
      <c r="BJ43" s="538"/>
      <c r="BK43" s="538"/>
      <c r="BL43" s="538"/>
      <c r="BM43" s="538"/>
      <c r="BN43" s="538"/>
      <c r="BO43" s="538"/>
      <c r="BP43" s="538"/>
      <c r="BQ43" s="539"/>
      <c r="CL43" s="10"/>
    </row>
    <row r="44" spans="1:90" ht="15" customHeight="1">
      <c r="A44" s="540"/>
      <c r="B44" s="469"/>
      <c r="C44" s="469"/>
      <c r="D44" s="469"/>
      <c r="E44" s="469"/>
      <c r="F44" s="469"/>
      <c r="G44" s="469"/>
      <c r="H44" s="469"/>
      <c r="I44" s="469"/>
      <c r="J44" s="469"/>
      <c r="K44" s="469"/>
      <c r="L44" s="469"/>
      <c r="M44" s="469"/>
      <c r="N44" s="469"/>
      <c r="O44" s="469"/>
      <c r="P44" s="469"/>
      <c r="Q44" s="469"/>
      <c r="R44" s="469"/>
      <c r="S44" s="469"/>
      <c r="T44" s="533" t="str">
        <f t="shared" si="0"/>
        <v>-</v>
      </c>
      <c r="U44" s="533"/>
      <c r="V44" s="533"/>
      <c r="W44" s="533"/>
      <c r="X44" s="534"/>
      <c r="Y44" s="541">
        <v>6794</v>
      </c>
      <c r="Z44" s="489"/>
      <c r="AA44" s="489"/>
      <c r="AB44" s="491"/>
      <c r="AC44" s="519">
        <v>18.87</v>
      </c>
      <c r="AD44" s="489"/>
      <c r="AE44" s="489"/>
      <c r="AF44" s="491"/>
      <c r="AG44" s="519">
        <v>203.13</v>
      </c>
      <c r="AH44" s="489"/>
      <c r="AI44" s="489"/>
      <c r="AJ44" s="491"/>
      <c r="AK44" s="519">
        <v>6285.74</v>
      </c>
      <c r="AL44" s="489"/>
      <c r="AM44" s="489"/>
      <c r="AN44" s="491"/>
      <c r="AO44" s="519">
        <v>1090.29</v>
      </c>
      <c r="AP44" s="489"/>
      <c r="AQ44" s="489"/>
      <c r="AR44" s="491"/>
      <c r="AS44" s="519">
        <v>-2078.9699999999998</v>
      </c>
      <c r="AT44" s="489"/>
      <c r="AU44" s="489"/>
      <c r="AV44" s="491"/>
      <c r="AW44" s="519">
        <v>-959.89</v>
      </c>
      <c r="AX44" s="489"/>
      <c r="AY44" s="489"/>
      <c r="AZ44" s="491"/>
      <c r="BA44" s="519">
        <v>3.39</v>
      </c>
      <c r="BB44" s="489"/>
      <c r="BC44" s="520"/>
      <c r="BD44" s="536" t="s">
        <v>93</v>
      </c>
      <c r="BE44" s="537"/>
      <c r="BF44" s="537"/>
      <c r="BG44" s="537"/>
      <c r="BH44" s="537"/>
      <c r="BI44" s="537"/>
      <c r="BJ44" s="538"/>
      <c r="BK44" s="538"/>
      <c r="BL44" s="538"/>
      <c r="BM44" s="538"/>
      <c r="BN44" s="538"/>
      <c r="BO44" s="538"/>
      <c r="BP44" s="538"/>
      <c r="BQ44" s="539"/>
      <c r="CL44" s="10"/>
    </row>
    <row r="45" spans="1:90" ht="15" customHeight="1">
      <c r="A45" s="540"/>
      <c r="B45" s="469"/>
      <c r="C45" s="469"/>
      <c r="D45" s="469"/>
      <c r="E45" s="469"/>
      <c r="F45" s="469"/>
      <c r="G45" s="469"/>
      <c r="H45" s="469"/>
      <c r="I45" s="469"/>
      <c r="J45" s="469"/>
      <c r="K45" s="469"/>
      <c r="L45" s="469"/>
      <c r="M45" s="469"/>
      <c r="N45" s="469"/>
      <c r="O45" s="469"/>
      <c r="P45" s="469"/>
      <c r="Q45" s="469"/>
      <c r="R45" s="469"/>
      <c r="S45" s="469"/>
      <c r="T45" s="533" t="str">
        <f t="shared" si="0"/>
        <v>-</v>
      </c>
      <c r="U45" s="533"/>
      <c r="V45" s="533"/>
      <c r="W45" s="533"/>
      <c r="X45" s="534"/>
      <c r="Y45" s="541">
        <v>6889</v>
      </c>
      <c r="Z45" s="489"/>
      <c r="AA45" s="489"/>
      <c r="AB45" s="491"/>
      <c r="AC45" s="519">
        <v>17.39</v>
      </c>
      <c r="AD45" s="489"/>
      <c r="AE45" s="489"/>
      <c r="AF45" s="491"/>
      <c r="AG45" s="519">
        <v>209.36</v>
      </c>
      <c r="AH45" s="489"/>
      <c r="AI45" s="489"/>
      <c r="AJ45" s="491"/>
      <c r="AK45" s="519">
        <v>6376.03</v>
      </c>
      <c r="AL45" s="489"/>
      <c r="AM45" s="489"/>
      <c r="AN45" s="491"/>
      <c r="AO45" s="519">
        <v>1104.95</v>
      </c>
      <c r="AP45" s="489"/>
      <c r="AQ45" s="489"/>
      <c r="AR45" s="491"/>
      <c r="AS45" s="519">
        <v>-2105.4699999999998</v>
      </c>
      <c r="AT45" s="489"/>
      <c r="AU45" s="489"/>
      <c r="AV45" s="491"/>
      <c r="AW45" s="519">
        <v>-972.89</v>
      </c>
      <c r="AX45" s="489"/>
      <c r="AY45" s="489"/>
      <c r="AZ45" s="491"/>
      <c r="BA45" s="519">
        <v>2.57</v>
      </c>
      <c r="BB45" s="489"/>
      <c r="BC45" s="520"/>
      <c r="BD45" s="536" t="s">
        <v>94</v>
      </c>
      <c r="BE45" s="537"/>
      <c r="BF45" s="537"/>
      <c r="BG45" s="537"/>
      <c r="BH45" s="537"/>
      <c r="BI45" s="537"/>
      <c r="BJ45" s="538"/>
      <c r="BK45" s="538"/>
      <c r="BL45" s="538"/>
      <c r="BM45" s="538"/>
      <c r="BN45" s="538"/>
      <c r="BO45" s="538"/>
      <c r="BP45" s="538"/>
      <c r="BQ45" s="539"/>
      <c r="CL45" s="12"/>
    </row>
    <row r="46" spans="1:90" ht="15" customHeight="1" thickBot="1">
      <c r="A46" s="462"/>
      <c r="B46" s="463"/>
      <c r="C46" s="463"/>
      <c r="D46" s="463"/>
      <c r="E46" s="463"/>
      <c r="F46" s="463"/>
      <c r="G46" s="463"/>
      <c r="H46" s="463"/>
      <c r="I46" s="463"/>
      <c r="J46" s="463"/>
      <c r="K46" s="463"/>
      <c r="L46" s="463"/>
      <c r="M46" s="463"/>
      <c r="N46" s="463"/>
      <c r="O46" s="463"/>
      <c r="P46" s="463"/>
      <c r="Q46" s="463"/>
      <c r="R46" s="463"/>
      <c r="S46" s="463"/>
      <c r="T46" s="533" t="str">
        <f t="shared" si="0"/>
        <v>-</v>
      </c>
      <c r="U46" s="533"/>
      <c r="V46" s="533"/>
      <c r="W46" s="533"/>
      <c r="X46" s="534"/>
      <c r="Y46" s="535">
        <v>6985</v>
      </c>
      <c r="Z46" s="531"/>
      <c r="AA46" s="531"/>
      <c r="AB46" s="532"/>
      <c r="AC46" s="530">
        <v>24.43</v>
      </c>
      <c r="AD46" s="531"/>
      <c r="AE46" s="531"/>
      <c r="AF46" s="532"/>
      <c r="AG46" s="530">
        <v>235.85</v>
      </c>
      <c r="AH46" s="531"/>
      <c r="AI46" s="531"/>
      <c r="AJ46" s="532"/>
      <c r="AK46" s="530">
        <v>6465.85</v>
      </c>
      <c r="AL46" s="531"/>
      <c r="AM46" s="531"/>
      <c r="AN46" s="532"/>
      <c r="AO46" s="530">
        <v>1129.9100000000001</v>
      </c>
      <c r="AP46" s="531"/>
      <c r="AQ46" s="531"/>
      <c r="AR46" s="532"/>
      <c r="AS46" s="530">
        <v>-2129.1999999999998</v>
      </c>
      <c r="AT46" s="531"/>
      <c r="AU46" s="531"/>
      <c r="AV46" s="532"/>
      <c r="AW46" s="530">
        <v>-996.38</v>
      </c>
      <c r="AX46" s="531"/>
      <c r="AY46" s="531"/>
      <c r="AZ46" s="532"/>
      <c r="BA46" s="519">
        <v>12.11</v>
      </c>
      <c r="BB46" s="489"/>
      <c r="BC46" s="520"/>
      <c r="BD46" s="521" t="s">
        <v>95</v>
      </c>
      <c r="BE46" s="522"/>
      <c r="BF46" s="522"/>
      <c r="BG46" s="522"/>
      <c r="BH46" s="522"/>
      <c r="BI46" s="522"/>
      <c r="BJ46" s="463"/>
      <c r="BK46" s="463"/>
      <c r="BL46" s="463"/>
      <c r="BM46" s="463"/>
      <c r="BN46" s="463"/>
      <c r="BO46" s="463"/>
      <c r="BP46" s="463"/>
      <c r="BQ46" s="464"/>
    </row>
    <row r="47" spans="1:90" ht="25.5" customHeight="1" thickBot="1">
      <c r="A47" s="523"/>
      <c r="B47" s="524"/>
      <c r="C47" s="524"/>
      <c r="D47" s="524"/>
      <c r="E47" s="524"/>
      <c r="F47" s="524"/>
      <c r="G47" s="524"/>
      <c r="H47" s="524"/>
      <c r="I47" s="524"/>
      <c r="J47" s="524"/>
      <c r="K47" s="524"/>
      <c r="L47" s="524"/>
      <c r="M47" s="524"/>
      <c r="N47" s="524"/>
      <c r="O47" s="524"/>
      <c r="P47" s="524"/>
      <c r="Q47" s="524"/>
      <c r="R47" s="524"/>
      <c r="S47" s="524"/>
      <c r="T47" s="524"/>
      <c r="U47" s="524"/>
      <c r="V47" s="524"/>
      <c r="W47" s="524"/>
      <c r="X47" s="524"/>
      <c r="Y47" s="524"/>
      <c r="Z47" s="524"/>
      <c r="AA47" s="524"/>
      <c r="AB47" s="524"/>
      <c r="AC47" s="524"/>
      <c r="AD47" s="524"/>
      <c r="AE47" s="524"/>
      <c r="AF47" s="524"/>
      <c r="AG47" s="524"/>
      <c r="AH47" s="524"/>
      <c r="AI47" s="524"/>
      <c r="AJ47" s="524"/>
      <c r="AK47" s="524"/>
      <c r="AL47" s="524"/>
      <c r="AM47" s="524"/>
      <c r="AN47" s="524"/>
      <c r="AO47" s="524"/>
      <c r="AP47" s="524"/>
      <c r="AQ47" s="524"/>
      <c r="AR47" s="524"/>
      <c r="AS47" s="524"/>
      <c r="AT47" s="524"/>
      <c r="AU47" s="524"/>
      <c r="AV47" s="524"/>
      <c r="AW47" s="524"/>
      <c r="AX47" s="524"/>
      <c r="AY47" s="524"/>
      <c r="AZ47" s="524"/>
      <c r="BA47" s="524"/>
      <c r="BB47" s="524"/>
      <c r="BC47" s="524"/>
      <c r="BD47" s="524"/>
      <c r="BE47" s="524"/>
      <c r="BF47" s="524"/>
      <c r="BG47" s="524"/>
      <c r="BH47" s="524"/>
      <c r="BI47" s="524"/>
      <c r="BJ47" s="524"/>
      <c r="BK47" s="524"/>
      <c r="BL47" s="524"/>
      <c r="BM47" s="524"/>
      <c r="BN47" s="524"/>
      <c r="BO47" s="524"/>
      <c r="BP47" s="524"/>
      <c r="BQ47" s="525"/>
    </row>
    <row r="48" spans="1:90" ht="15" customHeight="1" thickBot="1">
      <c r="A48" s="458" t="s">
        <v>105</v>
      </c>
      <c r="B48" s="459"/>
      <c r="C48" s="459"/>
      <c r="D48" s="459" t="s">
        <v>106</v>
      </c>
      <c r="E48" s="459"/>
      <c r="F48" s="459"/>
      <c r="G48" s="459" t="s">
        <v>107</v>
      </c>
      <c r="H48" s="459"/>
      <c r="I48" s="526"/>
      <c r="J48" s="527" t="s">
        <v>108</v>
      </c>
      <c r="K48" s="528"/>
      <c r="L48" s="528"/>
      <c r="M48" s="528"/>
      <c r="N48" s="528"/>
      <c r="O48" s="528"/>
      <c r="P48" s="528"/>
      <c r="Q48" s="528"/>
      <c r="R48" s="528"/>
      <c r="S48" s="528"/>
      <c r="T48" s="528"/>
      <c r="U48" s="528"/>
      <c r="V48" s="528"/>
      <c r="W48" s="528"/>
      <c r="X48" s="528"/>
      <c r="Y48" s="528"/>
      <c r="Z48" s="528"/>
      <c r="AA48" s="528"/>
      <c r="AB48" s="528"/>
      <c r="AC48" s="528"/>
      <c r="AD48" s="528"/>
      <c r="AE48" s="528"/>
      <c r="AF48" s="528"/>
      <c r="AG48" s="528"/>
      <c r="AH48" s="528"/>
      <c r="AI48" s="528"/>
      <c r="AJ48" s="528"/>
      <c r="AK48" s="528"/>
      <c r="AL48" s="528"/>
      <c r="AM48" s="528"/>
      <c r="AN48" s="528"/>
      <c r="AO48" s="528"/>
      <c r="AP48" s="528"/>
      <c r="AQ48" s="528"/>
      <c r="AR48" s="528"/>
      <c r="AS48" s="528"/>
      <c r="AT48" s="528"/>
      <c r="AU48" s="528"/>
      <c r="AV48" s="528"/>
      <c r="AW48" s="528"/>
      <c r="AX48" s="528"/>
      <c r="AY48" s="528"/>
      <c r="AZ48" s="528"/>
      <c r="BA48" s="528"/>
      <c r="BB48" s="528"/>
      <c r="BC48" s="528"/>
      <c r="BD48" s="528"/>
      <c r="BE48" s="528"/>
      <c r="BF48" s="528"/>
      <c r="BG48" s="528"/>
      <c r="BH48" s="528"/>
      <c r="BI48" s="528"/>
      <c r="BJ48" s="528"/>
      <c r="BK48" s="528"/>
      <c r="BL48" s="528"/>
      <c r="BM48" s="528"/>
      <c r="BN48" s="528"/>
      <c r="BO48" s="528"/>
      <c r="BP48" s="528"/>
      <c r="BQ48" s="529"/>
    </row>
    <row r="49" spans="1:91" ht="15" customHeight="1">
      <c r="A49" s="513">
        <v>0.25</v>
      </c>
      <c r="B49" s="514"/>
      <c r="C49" s="514"/>
      <c r="D49" s="515">
        <v>0.29166666666666669</v>
      </c>
      <c r="E49" s="514"/>
      <c r="F49" s="516"/>
      <c r="G49" s="492">
        <v>1</v>
      </c>
      <c r="H49" s="492"/>
      <c r="I49" s="492"/>
      <c r="J49" s="517" t="s">
        <v>463</v>
      </c>
      <c r="K49" s="517"/>
      <c r="L49" s="517"/>
      <c r="M49" s="517"/>
      <c r="N49" s="517"/>
      <c r="O49" s="517"/>
      <c r="P49" s="517"/>
      <c r="Q49" s="517"/>
      <c r="R49" s="517"/>
      <c r="S49" s="517"/>
      <c r="T49" s="517"/>
      <c r="U49" s="517"/>
      <c r="V49" s="517"/>
      <c r="W49" s="517"/>
      <c r="X49" s="517"/>
      <c r="Y49" s="517"/>
      <c r="Z49" s="517"/>
      <c r="AA49" s="517"/>
      <c r="AB49" s="517"/>
      <c r="AC49" s="517"/>
      <c r="AD49" s="517"/>
      <c r="AE49" s="517"/>
      <c r="AF49" s="517"/>
      <c r="AG49" s="517"/>
      <c r="AH49" s="517"/>
      <c r="AI49" s="517"/>
      <c r="AJ49" s="517"/>
      <c r="AK49" s="517"/>
      <c r="AL49" s="517"/>
      <c r="AM49" s="517"/>
      <c r="AN49" s="517"/>
      <c r="AO49" s="517"/>
      <c r="AP49" s="517"/>
      <c r="AQ49" s="517"/>
      <c r="AR49" s="517"/>
      <c r="AS49" s="517"/>
      <c r="AT49" s="517"/>
      <c r="AU49" s="517"/>
      <c r="AV49" s="517"/>
      <c r="AW49" s="517"/>
      <c r="AX49" s="517"/>
      <c r="AY49" s="517"/>
      <c r="AZ49" s="517"/>
      <c r="BA49" s="517"/>
      <c r="BB49" s="517"/>
      <c r="BC49" s="517"/>
      <c r="BD49" s="517"/>
      <c r="BE49" s="517"/>
      <c r="BF49" s="517"/>
      <c r="BG49" s="517"/>
      <c r="BH49" s="517"/>
      <c r="BI49" s="517"/>
      <c r="BJ49" s="517"/>
      <c r="BK49" s="517"/>
      <c r="BL49" s="517"/>
      <c r="BM49" s="517"/>
      <c r="BN49" s="517"/>
      <c r="BO49" s="517"/>
      <c r="BP49" s="517"/>
      <c r="BQ49" s="518"/>
    </row>
    <row r="50" spans="1:91" ht="15" customHeight="1">
      <c r="A50" s="488">
        <v>0.29166666666666669</v>
      </c>
      <c r="B50" s="489"/>
      <c r="C50" s="489"/>
      <c r="D50" s="490">
        <v>0.33333333333333331</v>
      </c>
      <c r="E50" s="489"/>
      <c r="F50" s="491"/>
      <c r="G50" s="492">
        <v>1</v>
      </c>
      <c r="H50" s="492"/>
      <c r="I50" s="492"/>
      <c r="J50" s="504" t="s">
        <v>462</v>
      </c>
      <c r="K50" s="504"/>
      <c r="L50" s="504"/>
      <c r="M50" s="504"/>
      <c r="N50" s="504"/>
      <c r="O50" s="504"/>
      <c r="P50" s="504"/>
      <c r="Q50" s="504"/>
      <c r="R50" s="504"/>
      <c r="S50" s="504"/>
      <c r="T50" s="504"/>
      <c r="U50" s="504"/>
      <c r="V50" s="504"/>
      <c r="W50" s="504"/>
      <c r="X50" s="504"/>
      <c r="Y50" s="504"/>
      <c r="Z50" s="504"/>
      <c r="AA50" s="504"/>
      <c r="AB50" s="504"/>
      <c r="AC50" s="504"/>
      <c r="AD50" s="504"/>
      <c r="AE50" s="504"/>
      <c r="AF50" s="504"/>
      <c r="AG50" s="504"/>
      <c r="AH50" s="504"/>
      <c r="AI50" s="504"/>
      <c r="AJ50" s="504"/>
      <c r="AK50" s="504"/>
      <c r="AL50" s="504"/>
      <c r="AM50" s="504"/>
      <c r="AN50" s="504"/>
      <c r="AO50" s="504"/>
      <c r="AP50" s="504"/>
      <c r="AQ50" s="504"/>
      <c r="AR50" s="504"/>
      <c r="AS50" s="504"/>
      <c r="AT50" s="504"/>
      <c r="AU50" s="504"/>
      <c r="AV50" s="504"/>
      <c r="AW50" s="504"/>
      <c r="AX50" s="504"/>
      <c r="AY50" s="504"/>
      <c r="AZ50" s="504"/>
      <c r="BA50" s="504"/>
      <c r="BB50" s="504"/>
      <c r="BC50" s="504"/>
      <c r="BD50" s="504"/>
      <c r="BE50" s="504"/>
      <c r="BF50" s="504"/>
      <c r="BG50" s="504"/>
      <c r="BH50" s="504"/>
      <c r="BI50" s="504"/>
      <c r="BJ50" s="504"/>
      <c r="BK50" s="504"/>
      <c r="BL50" s="504"/>
      <c r="BM50" s="504"/>
      <c r="BN50" s="504"/>
      <c r="BO50" s="504"/>
      <c r="BP50" s="504"/>
      <c r="BQ50" s="505"/>
    </row>
    <row r="51" spans="1:91" ht="15" customHeight="1">
      <c r="A51" s="488">
        <v>0.33333333333333331</v>
      </c>
      <c r="B51" s="489"/>
      <c r="C51" s="489"/>
      <c r="D51" s="490">
        <v>0.35416666666666669</v>
      </c>
      <c r="E51" s="489"/>
      <c r="F51" s="491"/>
      <c r="G51" s="492">
        <v>0.5</v>
      </c>
      <c r="H51" s="492"/>
      <c r="I51" s="492"/>
      <c r="J51" s="504" t="s">
        <v>464</v>
      </c>
      <c r="K51" s="504"/>
      <c r="L51" s="504"/>
      <c r="M51" s="504"/>
      <c r="N51" s="504"/>
      <c r="O51" s="504"/>
      <c r="P51" s="504"/>
      <c r="Q51" s="504"/>
      <c r="R51" s="504"/>
      <c r="S51" s="504"/>
      <c r="T51" s="504"/>
      <c r="U51" s="504"/>
      <c r="V51" s="504"/>
      <c r="W51" s="504"/>
      <c r="X51" s="504"/>
      <c r="Y51" s="504"/>
      <c r="Z51" s="504"/>
      <c r="AA51" s="504"/>
      <c r="AB51" s="504"/>
      <c r="AC51" s="504"/>
      <c r="AD51" s="504"/>
      <c r="AE51" s="504"/>
      <c r="AF51" s="504"/>
      <c r="AG51" s="504"/>
      <c r="AH51" s="504"/>
      <c r="AI51" s="504"/>
      <c r="AJ51" s="504"/>
      <c r="AK51" s="504"/>
      <c r="AL51" s="504"/>
      <c r="AM51" s="504"/>
      <c r="AN51" s="504"/>
      <c r="AO51" s="504"/>
      <c r="AP51" s="504"/>
      <c r="AQ51" s="504"/>
      <c r="AR51" s="504"/>
      <c r="AS51" s="504"/>
      <c r="AT51" s="504"/>
      <c r="AU51" s="504"/>
      <c r="AV51" s="504"/>
      <c r="AW51" s="504"/>
      <c r="AX51" s="504"/>
      <c r="AY51" s="504"/>
      <c r="AZ51" s="504"/>
      <c r="BA51" s="504"/>
      <c r="BB51" s="504"/>
      <c r="BC51" s="504"/>
      <c r="BD51" s="504"/>
      <c r="BE51" s="504"/>
      <c r="BF51" s="504"/>
      <c r="BG51" s="504"/>
      <c r="BH51" s="504"/>
      <c r="BI51" s="504"/>
      <c r="BJ51" s="504"/>
      <c r="BK51" s="504"/>
      <c r="BL51" s="504"/>
      <c r="BM51" s="504"/>
      <c r="BN51" s="504"/>
      <c r="BO51" s="504"/>
      <c r="BP51" s="504"/>
      <c r="BQ51" s="505"/>
    </row>
    <row r="52" spans="1:91" ht="15" customHeight="1">
      <c r="A52" s="510">
        <v>0.35416666666666669</v>
      </c>
      <c r="B52" s="511"/>
      <c r="C52" s="511"/>
      <c r="D52" s="511">
        <v>0.66666666666666663</v>
      </c>
      <c r="E52" s="511"/>
      <c r="F52" s="512"/>
      <c r="G52" s="492">
        <v>7.5</v>
      </c>
      <c r="H52" s="492"/>
      <c r="I52" s="492"/>
      <c r="J52" s="504" t="s">
        <v>465</v>
      </c>
      <c r="K52" s="504"/>
      <c r="L52" s="504"/>
      <c r="M52" s="504"/>
      <c r="N52" s="504"/>
      <c r="O52" s="504"/>
      <c r="P52" s="504"/>
      <c r="Q52" s="504"/>
      <c r="R52" s="504"/>
      <c r="S52" s="504"/>
      <c r="T52" s="504"/>
      <c r="U52" s="504"/>
      <c r="V52" s="504"/>
      <c r="W52" s="504"/>
      <c r="X52" s="504"/>
      <c r="Y52" s="504"/>
      <c r="Z52" s="504"/>
      <c r="AA52" s="504"/>
      <c r="AB52" s="504"/>
      <c r="AC52" s="504"/>
      <c r="AD52" s="504"/>
      <c r="AE52" s="504"/>
      <c r="AF52" s="504"/>
      <c r="AG52" s="504"/>
      <c r="AH52" s="504"/>
      <c r="AI52" s="504"/>
      <c r="AJ52" s="504"/>
      <c r="AK52" s="504"/>
      <c r="AL52" s="504"/>
      <c r="AM52" s="504"/>
      <c r="AN52" s="504"/>
      <c r="AO52" s="504"/>
      <c r="AP52" s="504"/>
      <c r="AQ52" s="504"/>
      <c r="AR52" s="504"/>
      <c r="AS52" s="504"/>
      <c r="AT52" s="504"/>
      <c r="AU52" s="504"/>
      <c r="AV52" s="504"/>
      <c r="AW52" s="504"/>
      <c r="AX52" s="504"/>
      <c r="AY52" s="504"/>
      <c r="AZ52" s="504"/>
      <c r="BA52" s="504"/>
      <c r="BB52" s="504"/>
      <c r="BC52" s="504"/>
      <c r="BD52" s="504"/>
      <c r="BE52" s="504"/>
      <c r="BF52" s="504"/>
      <c r="BG52" s="504"/>
      <c r="BH52" s="504"/>
      <c r="BI52" s="504"/>
      <c r="BJ52" s="504"/>
      <c r="BK52" s="504"/>
      <c r="BL52" s="504"/>
      <c r="BM52" s="504"/>
      <c r="BN52" s="504"/>
      <c r="BO52" s="504"/>
      <c r="BP52" s="504"/>
      <c r="BQ52" s="505"/>
      <c r="CM52" s="48"/>
    </row>
    <row r="53" spans="1:91" ht="15" customHeight="1">
      <c r="A53" s="488">
        <v>0.66666666666666663</v>
      </c>
      <c r="B53" s="489"/>
      <c r="C53" s="489"/>
      <c r="D53" s="490">
        <v>0.6875</v>
      </c>
      <c r="E53" s="489"/>
      <c r="F53" s="491"/>
      <c r="G53" s="508">
        <v>0.5</v>
      </c>
      <c r="H53" s="508"/>
      <c r="I53" s="508"/>
      <c r="J53" s="509" t="s">
        <v>466</v>
      </c>
      <c r="K53" s="504"/>
      <c r="L53" s="504"/>
      <c r="M53" s="504"/>
      <c r="N53" s="504"/>
      <c r="O53" s="504"/>
      <c r="P53" s="504"/>
      <c r="Q53" s="504"/>
      <c r="R53" s="504"/>
      <c r="S53" s="504"/>
      <c r="T53" s="504"/>
      <c r="U53" s="504"/>
      <c r="V53" s="504"/>
      <c r="W53" s="504"/>
      <c r="X53" s="504"/>
      <c r="Y53" s="504"/>
      <c r="Z53" s="504"/>
      <c r="AA53" s="504"/>
      <c r="AB53" s="504"/>
      <c r="AC53" s="504"/>
      <c r="AD53" s="504"/>
      <c r="AE53" s="504"/>
      <c r="AF53" s="504"/>
      <c r="AG53" s="504"/>
      <c r="AH53" s="504"/>
      <c r="AI53" s="504"/>
      <c r="AJ53" s="504"/>
      <c r="AK53" s="504"/>
      <c r="AL53" s="504"/>
      <c r="AM53" s="504"/>
      <c r="AN53" s="504"/>
      <c r="AO53" s="504"/>
      <c r="AP53" s="504"/>
      <c r="AQ53" s="504"/>
      <c r="AR53" s="504"/>
      <c r="AS53" s="504"/>
      <c r="AT53" s="504"/>
      <c r="AU53" s="504"/>
      <c r="AV53" s="504"/>
      <c r="AW53" s="504"/>
      <c r="AX53" s="504"/>
      <c r="AY53" s="504"/>
      <c r="AZ53" s="504"/>
      <c r="BA53" s="504"/>
      <c r="BB53" s="504"/>
      <c r="BC53" s="504"/>
      <c r="BD53" s="504"/>
      <c r="BE53" s="504"/>
      <c r="BF53" s="504"/>
      <c r="BG53" s="504"/>
      <c r="BH53" s="504"/>
      <c r="BI53" s="504"/>
      <c r="BJ53" s="504"/>
      <c r="BK53" s="504"/>
      <c r="BL53" s="504"/>
      <c r="BM53" s="504"/>
      <c r="BN53" s="504"/>
      <c r="BO53" s="504"/>
      <c r="BP53" s="504"/>
      <c r="BQ53" s="505"/>
      <c r="CM53" s="48"/>
    </row>
    <row r="54" spans="1:91" ht="15" customHeight="1">
      <c r="A54" s="488">
        <v>0.6875</v>
      </c>
      <c r="B54" s="489"/>
      <c r="C54" s="489"/>
      <c r="D54" s="490">
        <v>6.25E-2</v>
      </c>
      <c r="E54" s="489"/>
      <c r="F54" s="491"/>
      <c r="G54" s="492">
        <v>9</v>
      </c>
      <c r="H54" s="492"/>
      <c r="I54" s="492"/>
      <c r="J54" s="504" t="s">
        <v>475</v>
      </c>
      <c r="K54" s="504"/>
      <c r="L54" s="504"/>
      <c r="M54" s="504"/>
      <c r="N54" s="504"/>
      <c r="O54" s="504"/>
      <c r="P54" s="504"/>
      <c r="Q54" s="504"/>
      <c r="R54" s="504"/>
      <c r="S54" s="504"/>
      <c r="T54" s="504"/>
      <c r="U54" s="504"/>
      <c r="V54" s="504"/>
      <c r="W54" s="504"/>
      <c r="X54" s="504"/>
      <c r="Y54" s="504"/>
      <c r="Z54" s="504"/>
      <c r="AA54" s="504"/>
      <c r="AB54" s="504"/>
      <c r="AC54" s="504"/>
      <c r="AD54" s="504"/>
      <c r="AE54" s="504"/>
      <c r="AF54" s="504"/>
      <c r="AG54" s="504"/>
      <c r="AH54" s="504"/>
      <c r="AI54" s="504"/>
      <c r="AJ54" s="504"/>
      <c r="AK54" s="504"/>
      <c r="AL54" s="504"/>
      <c r="AM54" s="504"/>
      <c r="AN54" s="504"/>
      <c r="AO54" s="504"/>
      <c r="AP54" s="504"/>
      <c r="AQ54" s="504"/>
      <c r="AR54" s="504"/>
      <c r="AS54" s="504"/>
      <c r="AT54" s="504"/>
      <c r="AU54" s="504"/>
      <c r="AV54" s="504"/>
      <c r="AW54" s="504"/>
      <c r="AX54" s="504"/>
      <c r="AY54" s="504"/>
      <c r="AZ54" s="504"/>
      <c r="BA54" s="504"/>
      <c r="BB54" s="504"/>
      <c r="BC54" s="504"/>
      <c r="BD54" s="504"/>
      <c r="BE54" s="504"/>
      <c r="BF54" s="504"/>
      <c r="BG54" s="504"/>
      <c r="BH54" s="504"/>
      <c r="BI54" s="504"/>
      <c r="BJ54" s="504"/>
      <c r="BK54" s="504"/>
      <c r="BL54" s="504"/>
      <c r="BM54" s="504"/>
      <c r="BN54" s="504"/>
      <c r="BO54" s="504"/>
      <c r="BP54" s="504"/>
      <c r="BQ54" s="505"/>
    </row>
    <row r="55" spans="1:91" ht="15" customHeight="1">
      <c r="A55" s="488">
        <v>6.25E-2</v>
      </c>
      <c r="B55" s="489"/>
      <c r="C55" s="489"/>
      <c r="D55" s="490">
        <v>8.3333333333333329E-2</v>
      </c>
      <c r="E55" s="489"/>
      <c r="F55" s="491"/>
      <c r="G55" s="492">
        <v>0.5</v>
      </c>
      <c r="H55" s="492"/>
      <c r="I55" s="492"/>
      <c r="J55" s="504" t="s">
        <v>473</v>
      </c>
      <c r="K55" s="504"/>
      <c r="L55" s="504"/>
      <c r="M55" s="504"/>
      <c r="N55" s="504"/>
      <c r="O55" s="504"/>
      <c r="P55" s="504"/>
      <c r="Q55" s="504"/>
      <c r="R55" s="504"/>
      <c r="S55" s="504"/>
      <c r="T55" s="504"/>
      <c r="U55" s="504"/>
      <c r="V55" s="504"/>
      <c r="W55" s="504"/>
      <c r="X55" s="504"/>
      <c r="Y55" s="504"/>
      <c r="Z55" s="504"/>
      <c r="AA55" s="504"/>
      <c r="AB55" s="504"/>
      <c r="AC55" s="504"/>
      <c r="AD55" s="504"/>
      <c r="AE55" s="504"/>
      <c r="AF55" s="504"/>
      <c r="AG55" s="504"/>
      <c r="AH55" s="504"/>
      <c r="AI55" s="504"/>
      <c r="AJ55" s="504"/>
      <c r="AK55" s="504"/>
      <c r="AL55" s="504"/>
      <c r="AM55" s="504"/>
      <c r="AN55" s="504"/>
      <c r="AO55" s="504"/>
      <c r="AP55" s="504"/>
      <c r="AQ55" s="504"/>
      <c r="AR55" s="504"/>
      <c r="AS55" s="504"/>
      <c r="AT55" s="504"/>
      <c r="AU55" s="504"/>
      <c r="AV55" s="504"/>
      <c r="AW55" s="504"/>
      <c r="AX55" s="504"/>
      <c r="AY55" s="504"/>
      <c r="AZ55" s="504"/>
      <c r="BA55" s="504"/>
      <c r="BB55" s="504"/>
      <c r="BC55" s="504"/>
      <c r="BD55" s="504"/>
      <c r="BE55" s="504"/>
      <c r="BF55" s="504"/>
      <c r="BG55" s="504"/>
      <c r="BH55" s="504"/>
      <c r="BI55" s="504"/>
      <c r="BJ55" s="504"/>
      <c r="BK55" s="504"/>
      <c r="BL55" s="504"/>
      <c r="BM55" s="504"/>
      <c r="BN55" s="504"/>
      <c r="BO55" s="504"/>
      <c r="BP55" s="504"/>
      <c r="BQ55" s="505"/>
    </row>
    <row r="56" spans="1:91" ht="15" customHeight="1">
      <c r="A56" s="488">
        <v>8.3333333333333329E-2</v>
      </c>
      <c r="B56" s="489"/>
      <c r="C56" s="489"/>
      <c r="D56" s="490">
        <v>0.25</v>
      </c>
      <c r="E56" s="489"/>
      <c r="F56" s="491"/>
      <c r="G56" s="492">
        <v>4</v>
      </c>
      <c r="H56" s="492"/>
      <c r="I56" s="492"/>
      <c r="J56" s="506" t="s">
        <v>474</v>
      </c>
      <c r="K56" s="506"/>
      <c r="L56" s="506"/>
      <c r="M56" s="506"/>
      <c r="N56" s="506"/>
      <c r="O56" s="506"/>
      <c r="P56" s="506"/>
      <c r="Q56" s="506"/>
      <c r="R56" s="506"/>
      <c r="S56" s="506"/>
      <c r="T56" s="506"/>
      <c r="U56" s="506"/>
      <c r="V56" s="506"/>
      <c r="W56" s="506"/>
      <c r="X56" s="506"/>
      <c r="Y56" s="506"/>
      <c r="Z56" s="506"/>
      <c r="AA56" s="506"/>
      <c r="AB56" s="506"/>
      <c r="AC56" s="506"/>
      <c r="AD56" s="506"/>
      <c r="AE56" s="506"/>
      <c r="AF56" s="506"/>
      <c r="AG56" s="506"/>
      <c r="AH56" s="506"/>
      <c r="AI56" s="506"/>
      <c r="AJ56" s="506"/>
      <c r="AK56" s="506"/>
      <c r="AL56" s="506"/>
      <c r="AM56" s="506"/>
      <c r="AN56" s="506"/>
      <c r="AO56" s="506"/>
      <c r="AP56" s="506"/>
      <c r="AQ56" s="506"/>
      <c r="AR56" s="506"/>
      <c r="AS56" s="506"/>
      <c r="AT56" s="506"/>
      <c r="AU56" s="506"/>
      <c r="AV56" s="506"/>
      <c r="AW56" s="506"/>
      <c r="AX56" s="506"/>
      <c r="AY56" s="506"/>
      <c r="AZ56" s="506"/>
      <c r="BA56" s="506"/>
      <c r="BB56" s="506"/>
      <c r="BC56" s="506"/>
      <c r="BD56" s="506"/>
      <c r="BE56" s="506"/>
      <c r="BF56" s="506"/>
      <c r="BG56" s="506"/>
      <c r="BH56" s="506"/>
      <c r="BI56" s="506"/>
      <c r="BJ56" s="506"/>
      <c r="BK56" s="506"/>
      <c r="BL56" s="506"/>
      <c r="BM56" s="506"/>
      <c r="BN56" s="506"/>
      <c r="BO56" s="506"/>
      <c r="BP56" s="506"/>
      <c r="BQ56" s="507"/>
      <c r="BU56" s="49"/>
    </row>
    <row r="57" spans="1:91" ht="15" customHeight="1">
      <c r="A57" s="488"/>
      <c r="B57" s="489"/>
      <c r="C57" s="489"/>
      <c r="D57" s="490"/>
      <c r="E57" s="489"/>
      <c r="F57" s="491"/>
      <c r="G57" s="492"/>
      <c r="H57" s="492"/>
      <c r="I57" s="492"/>
      <c r="J57" s="504"/>
      <c r="K57" s="504"/>
      <c r="L57" s="504"/>
      <c r="M57" s="504"/>
      <c r="N57" s="504"/>
      <c r="O57" s="504"/>
      <c r="P57" s="504"/>
      <c r="Q57" s="504"/>
      <c r="R57" s="504"/>
      <c r="S57" s="504"/>
      <c r="T57" s="504"/>
      <c r="U57" s="504"/>
      <c r="V57" s="504"/>
      <c r="W57" s="504"/>
      <c r="X57" s="504"/>
      <c r="Y57" s="504"/>
      <c r="Z57" s="504"/>
      <c r="AA57" s="504"/>
      <c r="AB57" s="504"/>
      <c r="AC57" s="504"/>
      <c r="AD57" s="504"/>
      <c r="AE57" s="504"/>
      <c r="AF57" s="504"/>
      <c r="AG57" s="504"/>
      <c r="AH57" s="504"/>
      <c r="AI57" s="504"/>
      <c r="AJ57" s="504"/>
      <c r="AK57" s="504"/>
      <c r="AL57" s="504"/>
      <c r="AM57" s="504"/>
      <c r="AN57" s="504"/>
      <c r="AO57" s="504"/>
      <c r="AP57" s="504"/>
      <c r="AQ57" s="504"/>
      <c r="AR57" s="504"/>
      <c r="AS57" s="504"/>
      <c r="AT57" s="504"/>
      <c r="AU57" s="504"/>
      <c r="AV57" s="504"/>
      <c r="AW57" s="504"/>
      <c r="AX57" s="504"/>
      <c r="AY57" s="504"/>
      <c r="AZ57" s="504"/>
      <c r="BA57" s="504"/>
      <c r="BB57" s="504"/>
      <c r="BC57" s="504"/>
      <c r="BD57" s="504"/>
      <c r="BE57" s="504"/>
      <c r="BF57" s="504"/>
      <c r="BG57" s="504"/>
      <c r="BH57" s="504"/>
      <c r="BI57" s="504"/>
      <c r="BJ57" s="504"/>
      <c r="BK57" s="504"/>
      <c r="BL57" s="504"/>
      <c r="BM57" s="504"/>
      <c r="BN57" s="504"/>
      <c r="BO57" s="504"/>
      <c r="BP57" s="504"/>
      <c r="BQ57" s="505"/>
    </row>
    <row r="58" spans="1:91" ht="15" customHeight="1">
      <c r="A58" s="488"/>
      <c r="B58" s="489"/>
      <c r="C58" s="489"/>
      <c r="D58" s="490"/>
      <c r="E58" s="489"/>
      <c r="F58" s="491"/>
      <c r="G58" s="492"/>
      <c r="H58" s="492"/>
      <c r="I58" s="492"/>
      <c r="J58" s="504"/>
      <c r="K58" s="504"/>
      <c r="L58" s="504"/>
      <c r="M58" s="504"/>
      <c r="N58" s="504"/>
      <c r="O58" s="504"/>
      <c r="P58" s="504"/>
      <c r="Q58" s="504"/>
      <c r="R58" s="504"/>
      <c r="S58" s="504"/>
      <c r="T58" s="504"/>
      <c r="U58" s="504"/>
      <c r="V58" s="504"/>
      <c r="W58" s="504"/>
      <c r="X58" s="504"/>
      <c r="Y58" s="504"/>
      <c r="Z58" s="504"/>
      <c r="AA58" s="504"/>
      <c r="AB58" s="504"/>
      <c r="AC58" s="504"/>
      <c r="AD58" s="504"/>
      <c r="AE58" s="504"/>
      <c r="AF58" s="504"/>
      <c r="AG58" s="504"/>
      <c r="AH58" s="504"/>
      <c r="AI58" s="504"/>
      <c r="AJ58" s="504"/>
      <c r="AK58" s="504"/>
      <c r="AL58" s="504"/>
      <c r="AM58" s="504"/>
      <c r="AN58" s="504"/>
      <c r="AO58" s="504"/>
      <c r="AP58" s="504"/>
      <c r="AQ58" s="504"/>
      <c r="AR58" s="504"/>
      <c r="AS58" s="504"/>
      <c r="AT58" s="504"/>
      <c r="AU58" s="504"/>
      <c r="AV58" s="504"/>
      <c r="AW58" s="504"/>
      <c r="AX58" s="504"/>
      <c r="AY58" s="504"/>
      <c r="AZ58" s="504"/>
      <c r="BA58" s="504"/>
      <c r="BB58" s="504"/>
      <c r="BC58" s="504"/>
      <c r="BD58" s="504"/>
      <c r="BE58" s="504"/>
      <c r="BF58" s="504"/>
      <c r="BG58" s="504"/>
      <c r="BH58" s="504"/>
      <c r="BI58" s="504"/>
      <c r="BJ58" s="504"/>
      <c r="BK58" s="504"/>
      <c r="BL58" s="504"/>
      <c r="BM58" s="504"/>
      <c r="BN58" s="504"/>
      <c r="BO58" s="504"/>
      <c r="BP58" s="504"/>
      <c r="BQ58" s="505"/>
    </row>
    <row r="59" spans="1:91" ht="15" customHeight="1">
      <c r="A59" s="488"/>
      <c r="B59" s="489"/>
      <c r="C59" s="489"/>
      <c r="D59" s="490"/>
      <c r="E59" s="489"/>
      <c r="F59" s="491"/>
      <c r="G59" s="492"/>
      <c r="H59" s="492"/>
      <c r="I59" s="492"/>
      <c r="J59" s="504" t="s">
        <v>476</v>
      </c>
      <c r="K59" s="504"/>
      <c r="L59" s="504"/>
      <c r="M59" s="504"/>
      <c r="N59" s="504"/>
      <c r="O59" s="504"/>
      <c r="P59" s="504"/>
      <c r="Q59" s="504"/>
      <c r="R59" s="504"/>
      <c r="S59" s="504"/>
      <c r="T59" s="504"/>
      <c r="U59" s="504"/>
      <c r="V59" s="504"/>
      <c r="W59" s="504"/>
      <c r="X59" s="504"/>
      <c r="Y59" s="504"/>
      <c r="Z59" s="504"/>
      <c r="AA59" s="504"/>
      <c r="AB59" s="504"/>
      <c r="AC59" s="504"/>
      <c r="AD59" s="504"/>
      <c r="AE59" s="504"/>
      <c r="AF59" s="504"/>
      <c r="AG59" s="504"/>
      <c r="AH59" s="504"/>
      <c r="AI59" s="504"/>
      <c r="AJ59" s="504"/>
      <c r="AK59" s="504"/>
      <c r="AL59" s="504"/>
      <c r="AM59" s="504"/>
      <c r="AN59" s="504"/>
      <c r="AO59" s="504"/>
      <c r="AP59" s="504"/>
      <c r="AQ59" s="504"/>
      <c r="AR59" s="504"/>
      <c r="AS59" s="504"/>
      <c r="AT59" s="504"/>
      <c r="AU59" s="504"/>
      <c r="AV59" s="504"/>
      <c r="AW59" s="504"/>
      <c r="AX59" s="504"/>
      <c r="AY59" s="504"/>
      <c r="AZ59" s="504"/>
      <c r="BA59" s="504"/>
      <c r="BB59" s="504"/>
      <c r="BC59" s="504"/>
      <c r="BD59" s="504"/>
      <c r="BE59" s="504"/>
      <c r="BF59" s="504"/>
      <c r="BG59" s="504"/>
      <c r="BH59" s="504"/>
      <c r="BI59" s="504"/>
      <c r="BJ59" s="504"/>
      <c r="BK59" s="504"/>
      <c r="BL59" s="504"/>
      <c r="BM59" s="504"/>
      <c r="BN59" s="504"/>
      <c r="BO59" s="504"/>
      <c r="BP59" s="504"/>
      <c r="BQ59" s="505"/>
    </row>
    <row r="60" spans="1:91" ht="15" customHeight="1">
      <c r="A60" s="488"/>
      <c r="B60" s="489"/>
      <c r="C60" s="489"/>
      <c r="D60" s="490"/>
      <c r="E60" s="489"/>
      <c r="F60" s="491"/>
      <c r="G60" s="492"/>
      <c r="H60" s="492"/>
      <c r="I60" s="492"/>
      <c r="J60" s="504"/>
      <c r="K60" s="504"/>
      <c r="L60" s="504"/>
      <c r="M60" s="504"/>
      <c r="N60" s="504"/>
      <c r="O60" s="504"/>
      <c r="P60" s="504"/>
      <c r="Q60" s="504"/>
      <c r="R60" s="504"/>
      <c r="S60" s="504"/>
      <c r="T60" s="504"/>
      <c r="U60" s="504"/>
      <c r="V60" s="504"/>
      <c r="W60" s="504"/>
      <c r="X60" s="504"/>
      <c r="Y60" s="504"/>
      <c r="Z60" s="504"/>
      <c r="AA60" s="504"/>
      <c r="AB60" s="504"/>
      <c r="AC60" s="504"/>
      <c r="AD60" s="504"/>
      <c r="AE60" s="504"/>
      <c r="AF60" s="504"/>
      <c r="AG60" s="504"/>
      <c r="AH60" s="504"/>
      <c r="AI60" s="504"/>
      <c r="AJ60" s="504"/>
      <c r="AK60" s="504"/>
      <c r="AL60" s="504"/>
      <c r="AM60" s="504"/>
      <c r="AN60" s="504"/>
      <c r="AO60" s="504"/>
      <c r="AP60" s="504"/>
      <c r="AQ60" s="504"/>
      <c r="AR60" s="504"/>
      <c r="AS60" s="504"/>
      <c r="AT60" s="504"/>
      <c r="AU60" s="504"/>
      <c r="AV60" s="504"/>
      <c r="AW60" s="504"/>
      <c r="AX60" s="504"/>
      <c r="AY60" s="504"/>
      <c r="AZ60" s="504"/>
      <c r="BA60" s="504"/>
      <c r="BB60" s="504"/>
      <c r="BC60" s="504"/>
      <c r="BD60" s="504"/>
      <c r="BE60" s="504"/>
      <c r="BF60" s="504"/>
      <c r="BG60" s="504"/>
      <c r="BH60" s="504"/>
      <c r="BI60" s="504"/>
      <c r="BJ60" s="504"/>
      <c r="BK60" s="504"/>
      <c r="BL60" s="504"/>
      <c r="BM60" s="504"/>
      <c r="BN60" s="504"/>
      <c r="BO60" s="504"/>
      <c r="BP60" s="504"/>
      <c r="BQ60" s="505"/>
    </row>
    <row r="61" spans="1:91" ht="15" customHeight="1">
      <c r="A61" s="488"/>
      <c r="B61" s="489"/>
      <c r="C61" s="489"/>
      <c r="D61" s="490"/>
      <c r="E61" s="489"/>
      <c r="F61" s="491"/>
      <c r="G61" s="492"/>
      <c r="H61" s="492"/>
      <c r="I61" s="492"/>
      <c r="J61" s="504"/>
      <c r="K61" s="504"/>
      <c r="L61" s="504"/>
      <c r="M61" s="504"/>
      <c r="N61" s="504"/>
      <c r="O61" s="504"/>
      <c r="P61" s="504"/>
      <c r="Q61" s="504"/>
      <c r="R61" s="504"/>
      <c r="S61" s="504"/>
      <c r="T61" s="504"/>
      <c r="U61" s="504"/>
      <c r="V61" s="504"/>
      <c r="W61" s="504"/>
      <c r="X61" s="504"/>
      <c r="Y61" s="504"/>
      <c r="Z61" s="504"/>
      <c r="AA61" s="504"/>
      <c r="AB61" s="504"/>
      <c r="AC61" s="504"/>
      <c r="AD61" s="504"/>
      <c r="AE61" s="504"/>
      <c r="AF61" s="504"/>
      <c r="AG61" s="504"/>
      <c r="AH61" s="504"/>
      <c r="AI61" s="504"/>
      <c r="AJ61" s="504"/>
      <c r="AK61" s="504"/>
      <c r="AL61" s="504"/>
      <c r="AM61" s="504"/>
      <c r="AN61" s="504"/>
      <c r="AO61" s="504"/>
      <c r="AP61" s="504"/>
      <c r="AQ61" s="504"/>
      <c r="AR61" s="504"/>
      <c r="AS61" s="504"/>
      <c r="AT61" s="504"/>
      <c r="AU61" s="504"/>
      <c r="AV61" s="504"/>
      <c r="AW61" s="504"/>
      <c r="AX61" s="504"/>
      <c r="AY61" s="504"/>
      <c r="AZ61" s="504"/>
      <c r="BA61" s="504"/>
      <c r="BB61" s="504"/>
      <c r="BC61" s="504"/>
      <c r="BD61" s="504"/>
      <c r="BE61" s="504"/>
      <c r="BF61" s="504"/>
      <c r="BG61" s="504"/>
      <c r="BH61" s="504"/>
      <c r="BI61" s="504"/>
      <c r="BJ61" s="504"/>
      <c r="BK61" s="504"/>
      <c r="BL61" s="504"/>
      <c r="BM61" s="504"/>
      <c r="BN61" s="504"/>
      <c r="BO61" s="504"/>
      <c r="BP61" s="504"/>
      <c r="BQ61" s="505"/>
    </row>
    <row r="62" spans="1:91" ht="15" customHeight="1">
      <c r="A62" s="488"/>
      <c r="B62" s="489"/>
      <c r="C62" s="489"/>
      <c r="D62" s="490"/>
      <c r="E62" s="489"/>
      <c r="F62" s="491"/>
      <c r="G62" s="492"/>
      <c r="H62" s="492"/>
      <c r="I62" s="492"/>
      <c r="J62" s="504"/>
      <c r="K62" s="504"/>
      <c r="L62" s="504"/>
      <c r="M62" s="504"/>
      <c r="N62" s="504"/>
      <c r="O62" s="504"/>
      <c r="P62" s="504"/>
      <c r="Q62" s="504"/>
      <c r="R62" s="504"/>
      <c r="S62" s="504"/>
      <c r="T62" s="504"/>
      <c r="U62" s="504"/>
      <c r="V62" s="504"/>
      <c r="W62" s="504"/>
      <c r="X62" s="504"/>
      <c r="Y62" s="504"/>
      <c r="Z62" s="504"/>
      <c r="AA62" s="504"/>
      <c r="AB62" s="504"/>
      <c r="AC62" s="504"/>
      <c r="AD62" s="504"/>
      <c r="AE62" s="504"/>
      <c r="AF62" s="504"/>
      <c r="AG62" s="504"/>
      <c r="AH62" s="504"/>
      <c r="AI62" s="504"/>
      <c r="AJ62" s="504"/>
      <c r="AK62" s="504"/>
      <c r="AL62" s="504"/>
      <c r="AM62" s="504"/>
      <c r="AN62" s="504"/>
      <c r="AO62" s="504"/>
      <c r="AP62" s="504"/>
      <c r="AQ62" s="504"/>
      <c r="AR62" s="504"/>
      <c r="AS62" s="504"/>
      <c r="AT62" s="504"/>
      <c r="AU62" s="504"/>
      <c r="AV62" s="504"/>
      <c r="AW62" s="504"/>
      <c r="AX62" s="504"/>
      <c r="AY62" s="504"/>
      <c r="AZ62" s="504"/>
      <c r="BA62" s="504"/>
      <c r="BB62" s="504"/>
      <c r="BC62" s="504"/>
      <c r="BD62" s="504"/>
      <c r="BE62" s="504"/>
      <c r="BF62" s="504"/>
      <c r="BG62" s="504"/>
      <c r="BH62" s="504"/>
      <c r="BI62" s="504"/>
      <c r="BJ62" s="504"/>
      <c r="BK62" s="504"/>
      <c r="BL62" s="504"/>
      <c r="BM62" s="504"/>
      <c r="BN62" s="504"/>
      <c r="BO62" s="504"/>
      <c r="BP62" s="504"/>
      <c r="BQ62" s="505"/>
    </row>
    <row r="63" spans="1:91" ht="15" customHeight="1">
      <c r="A63" s="488"/>
      <c r="B63" s="489"/>
      <c r="C63" s="489"/>
      <c r="D63" s="490"/>
      <c r="E63" s="489"/>
      <c r="F63" s="491"/>
      <c r="G63" s="492"/>
      <c r="H63" s="492"/>
      <c r="I63" s="492"/>
      <c r="J63" s="504"/>
      <c r="K63" s="504"/>
      <c r="L63" s="504"/>
      <c r="M63" s="504"/>
      <c r="N63" s="504"/>
      <c r="O63" s="504"/>
      <c r="P63" s="504"/>
      <c r="Q63" s="504"/>
      <c r="R63" s="504"/>
      <c r="S63" s="504"/>
      <c r="T63" s="504"/>
      <c r="U63" s="504"/>
      <c r="V63" s="504"/>
      <c r="W63" s="504"/>
      <c r="X63" s="504"/>
      <c r="Y63" s="504"/>
      <c r="Z63" s="504"/>
      <c r="AA63" s="504"/>
      <c r="AB63" s="504"/>
      <c r="AC63" s="504"/>
      <c r="AD63" s="504"/>
      <c r="AE63" s="504"/>
      <c r="AF63" s="504"/>
      <c r="AG63" s="504"/>
      <c r="AH63" s="504"/>
      <c r="AI63" s="504"/>
      <c r="AJ63" s="504"/>
      <c r="AK63" s="504"/>
      <c r="AL63" s="504"/>
      <c r="AM63" s="504"/>
      <c r="AN63" s="504"/>
      <c r="AO63" s="504"/>
      <c r="AP63" s="504"/>
      <c r="AQ63" s="504"/>
      <c r="AR63" s="504"/>
      <c r="AS63" s="504"/>
      <c r="AT63" s="504"/>
      <c r="AU63" s="504"/>
      <c r="AV63" s="504"/>
      <c r="AW63" s="504"/>
      <c r="AX63" s="504"/>
      <c r="AY63" s="504"/>
      <c r="AZ63" s="504"/>
      <c r="BA63" s="504"/>
      <c r="BB63" s="504"/>
      <c r="BC63" s="504"/>
      <c r="BD63" s="504"/>
      <c r="BE63" s="504"/>
      <c r="BF63" s="504"/>
      <c r="BG63" s="504"/>
      <c r="BH63" s="504"/>
      <c r="BI63" s="504"/>
      <c r="BJ63" s="504"/>
      <c r="BK63" s="504"/>
      <c r="BL63" s="504"/>
      <c r="BM63" s="504"/>
      <c r="BN63" s="504"/>
      <c r="BO63" s="504"/>
      <c r="BP63" s="504"/>
      <c r="BQ63" s="505"/>
    </row>
    <row r="64" spans="1:91" ht="15" customHeight="1">
      <c r="A64" s="488"/>
      <c r="B64" s="489"/>
      <c r="C64" s="489"/>
      <c r="D64" s="490"/>
      <c r="E64" s="489"/>
      <c r="F64" s="491"/>
      <c r="G64" s="492"/>
      <c r="H64" s="492"/>
      <c r="I64" s="492"/>
      <c r="J64" s="504"/>
      <c r="K64" s="504"/>
      <c r="L64" s="504"/>
      <c r="M64" s="504"/>
      <c r="N64" s="504"/>
      <c r="O64" s="504"/>
      <c r="P64" s="504"/>
      <c r="Q64" s="504"/>
      <c r="R64" s="504"/>
      <c r="S64" s="504"/>
      <c r="T64" s="504"/>
      <c r="U64" s="504"/>
      <c r="V64" s="504"/>
      <c r="W64" s="504"/>
      <c r="X64" s="504"/>
      <c r="Y64" s="504"/>
      <c r="Z64" s="504"/>
      <c r="AA64" s="504"/>
      <c r="AB64" s="504"/>
      <c r="AC64" s="504"/>
      <c r="AD64" s="504"/>
      <c r="AE64" s="504"/>
      <c r="AF64" s="504"/>
      <c r="AG64" s="504"/>
      <c r="AH64" s="504"/>
      <c r="AI64" s="504"/>
      <c r="AJ64" s="504"/>
      <c r="AK64" s="504"/>
      <c r="AL64" s="504"/>
      <c r="AM64" s="504"/>
      <c r="AN64" s="504"/>
      <c r="AO64" s="504"/>
      <c r="AP64" s="504"/>
      <c r="AQ64" s="504"/>
      <c r="AR64" s="504"/>
      <c r="AS64" s="504"/>
      <c r="AT64" s="504"/>
      <c r="AU64" s="504"/>
      <c r="AV64" s="504"/>
      <c r="AW64" s="504"/>
      <c r="AX64" s="504"/>
      <c r="AY64" s="504"/>
      <c r="AZ64" s="504"/>
      <c r="BA64" s="504"/>
      <c r="BB64" s="504"/>
      <c r="BC64" s="504"/>
      <c r="BD64" s="504"/>
      <c r="BE64" s="504"/>
      <c r="BF64" s="504"/>
      <c r="BG64" s="504"/>
      <c r="BH64" s="504"/>
      <c r="BI64" s="504"/>
      <c r="BJ64" s="504"/>
      <c r="BK64" s="504"/>
      <c r="BL64" s="504"/>
      <c r="BM64" s="504"/>
      <c r="BN64" s="504"/>
      <c r="BO64" s="504"/>
      <c r="BP64" s="504"/>
      <c r="BQ64" s="505"/>
    </row>
    <row r="65" spans="1:69" ht="15" customHeight="1">
      <c r="A65" s="488"/>
      <c r="B65" s="489"/>
      <c r="C65" s="489"/>
      <c r="D65" s="490"/>
      <c r="E65" s="489"/>
      <c r="F65" s="491"/>
      <c r="G65" s="492"/>
      <c r="H65" s="492"/>
      <c r="I65" s="492"/>
      <c r="J65" s="504"/>
      <c r="K65" s="504"/>
      <c r="L65" s="504"/>
      <c r="M65" s="504"/>
      <c r="N65" s="504"/>
      <c r="O65" s="504"/>
      <c r="P65" s="504"/>
      <c r="Q65" s="504"/>
      <c r="R65" s="504"/>
      <c r="S65" s="504"/>
      <c r="T65" s="504"/>
      <c r="U65" s="504"/>
      <c r="V65" s="504"/>
      <c r="W65" s="504"/>
      <c r="X65" s="504"/>
      <c r="Y65" s="504"/>
      <c r="Z65" s="504"/>
      <c r="AA65" s="504"/>
      <c r="AB65" s="504"/>
      <c r="AC65" s="504"/>
      <c r="AD65" s="504"/>
      <c r="AE65" s="504"/>
      <c r="AF65" s="504"/>
      <c r="AG65" s="504"/>
      <c r="AH65" s="504"/>
      <c r="AI65" s="504"/>
      <c r="AJ65" s="504"/>
      <c r="AK65" s="504"/>
      <c r="AL65" s="504"/>
      <c r="AM65" s="504"/>
      <c r="AN65" s="504"/>
      <c r="AO65" s="504"/>
      <c r="AP65" s="504"/>
      <c r="AQ65" s="504"/>
      <c r="AR65" s="504"/>
      <c r="AS65" s="504"/>
      <c r="AT65" s="504"/>
      <c r="AU65" s="504"/>
      <c r="AV65" s="504"/>
      <c r="AW65" s="504"/>
      <c r="AX65" s="504"/>
      <c r="AY65" s="504"/>
      <c r="AZ65" s="504"/>
      <c r="BA65" s="504"/>
      <c r="BB65" s="504"/>
      <c r="BC65" s="504"/>
      <c r="BD65" s="504"/>
      <c r="BE65" s="504"/>
      <c r="BF65" s="504"/>
      <c r="BG65" s="504"/>
      <c r="BH65" s="504"/>
      <c r="BI65" s="504"/>
      <c r="BJ65" s="504"/>
      <c r="BK65" s="504"/>
      <c r="BL65" s="504"/>
      <c r="BM65" s="504"/>
      <c r="BN65" s="504"/>
      <c r="BO65" s="504"/>
      <c r="BP65" s="504"/>
      <c r="BQ65" s="505"/>
    </row>
    <row r="66" spans="1:69" ht="15" customHeight="1">
      <c r="A66" s="488"/>
      <c r="B66" s="489"/>
      <c r="C66" s="489"/>
      <c r="D66" s="490"/>
      <c r="E66" s="489"/>
      <c r="F66" s="491"/>
      <c r="G66" s="492"/>
      <c r="H66" s="492"/>
      <c r="I66" s="492"/>
      <c r="J66" s="504"/>
      <c r="K66" s="504"/>
      <c r="L66" s="504"/>
      <c r="M66" s="504"/>
      <c r="N66" s="504"/>
      <c r="O66" s="504"/>
      <c r="P66" s="504"/>
      <c r="Q66" s="504"/>
      <c r="R66" s="504"/>
      <c r="S66" s="504"/>
      <c r="T66" s="504"/>
      <c r="U66" s="504"/>
      <c r="V66" s="504"/>
      <c r="W66" s="504"/>
      <c r="X66" s="504"/>
      <c r="Y66" s="504"/>
      <c r="Z66" s="504"/>
      <c r="AA66" s="504"/>
      <c r="AB66" s="504"/>
      <c r="AC66" s="504"/>
      <c r="AD66" s="504"/>
      <c r="AE66" s="504"/>
      <c r="AF66" s="504"/>
      <c r="AG66" s="504"/>
      <c r="AH66" s="504"/>
      <c r="AI66" s="504"/>
      <c r="AJ66" s="504"/>
      <c r="AK66" s="504"/>
      <c r="AL66" s="504"/>
      <c r="AM66" s="504"/>
      <c r="AN66" s="504"/>
      <c r="AO66" s="504"/>
      <c r="AP66" s="504"/>
      <c r="AQ66" s="504"/>
      <c r="AR66" s="504"/>
      <c r="AS66" s="504"/>
      <c r="AT66" s="504"/>
      <c r="AU66" s="504"/>
      <c r="AV66" s="504"/>
      <c r="AW66" s="504"/>
      <c r="AX66" s="504"/>
      <c r="AY66" s="504"/>
      <c r="AZ66" s="504"/>
      <c r="BA66" s="504"/>
      <c r="BB66" s="504"/>
      <c r="BC66" s="504"/>
      <c r="BD66" s="504"/>
      <c r="BE66" s="504"/>
      <c r="BF66" s="504"/>
      <c r="BG66" s="504"/>
      <c r="BH66" s="504"/>
      <c r="BI66" s="504"/>
      <c r="BJ66" s="504"/>
      <c r="BK66" s="504"/>
      <c r="BL66" s="504"/>
      <c r="BM66" s="504"/>
      <c r="BN66" s="504"/>
      <c r="BO66" s="504"/>
      <c r="BP66" s="504"/>
      <c r="BQ66" s="505"/>
    </row>
    <row r="67" spans="1:69" ht="15" customHeight="1">
      <c r="A67" s="488"/>
      <c r="B67" s="489"/>
      <c r="C67" s="489"/>
      <c r="D67" s="490"/>
      <c r="E67" s="489"/>
      <c r="F67" s="491"/>
      <c r="G67" s="492"/>
      <c r="H67" s="492"/>
      <c r="I67" s="492"/>
      <c r="J67" s="504"/>
      <c r="K67" s="504"/>
      <c r="L67" s="504"/>
      <c r="M67" s="504"/>
      <c r="N67" s="504"/>
      <c r="O67" s="504"/>
      <c r="P67" s="504"/>
      <c r="Q67" s="504"/>
      <c r="R67" s="504"/>
      <c r="S67" s="504"/>
      <c r="T67" s="504"/>
      <c r="U67" s="504"/>
      <c r="V67" s="504"/>
      <c r="W67" s="504"/>
      <c r="X67" s="504"/>
      <c r="Y67" s="504"/>
      <c r="Z67" s="504"/>
      <c r="AA67" s="504"/>
      <c r="AB67" s="504"/>
      <c r="AC67" s="504"/>
      <c r="AD67" s="504"/>
      <c r="AE67" s="504"/>
      <c r="AF67" s="504"/>
      <c r="AG67" s="504"/>
      <c r="AH67" s="504"/>
      <c r="AI67" s="504"/>
      <c r="AJ67" s="504"/>
      <c r="AK67" s="504"/>
      <c r="AL67" s="504"/>
      <c r="AM67" s="504"/>
      <c r="AN67" s="504"/>
      <c r="AO67" s="504"/>
      <c r="AP67" s="504"/>
      <c r="AQ67" s="504"/>
      <c r="AR67" s="504"/>
      <c r="AS67" s="504"/>
      <c r="AT67" s="504"/>
      <c r="AU67" s="504"/>
      <c r="AV67" s="504"/>
      <c r="AW67" s="504"/>
      <c r="AX67" s="504"/>
      <c r="AY67" s="504"/>
      <c r="AZ67" s="504"/>
      <c r="BA67" s="504"/>
      <c r="BB67" s="504"/>
      <c r="BC67" s="504"/>
      <c r="BD67" s="504"/>
      <c r="BE67" s="504"/>
      <c r="BF67" s="504"/>
      <c r="BG67" s="504"/>
      <c r="BH67" s="504"/>
      <c r="BI67" s="504"/>
      <c r="BJ67" s="504"/>
      <c r="BK67" s="504"/>
      <c r="BL67" s="504"/>
      <c r="BM67" s="504"/>
      <c r="BN67" s="504"/>
      <c r="BO67" s="504"/>
      <c r="BP67" s="504"/>
      <c r="BQ67" s="505"/>
    </row>
    <row r="68" spans="1:69" ht="15" customHeight="1">
      <c r="A68" s="488"/>
      <c r="B68" s="489"/>
      <c r="C68" s="489"/>
      <c r="D68" s="490"/>
      <c r="E68" s="489"/>
      <c r="F68" s="491"/>
      <c r="G68" s="492"/>
      <c r="H68" s="492"/>
      <c r="I68" s="492"/>
      <c r="J68" s="504"/>
      <c r="K68" s="504"/>
      <c r="L68" s="504"/>
      <c r="M68" s="504"/>
      <c r="N68" s="504"/>
      <c r="O68" s="504"/>
      <c r="P68" s="504"/>
      <c r="Q68" s="504"/>
      <c r="R68" s="504"/>
      <c r="S68" s="504"/>
      <c r="T68" s="504"/>
      <c r="U68" s="504"/>
      <c r="V68" s="504"/>
      <c r="W68" s="504"/>
      <c r="X68" s="504"/>
      <c r="Y68" s="504"/>
      <c r="Z68" s="504"/>
      <c r="AA68" s="504"/>
      <c r="AB68" s="504"/>
      <c r="AC68" s="504"/>
      <c r="AD68" s="504"/>
      <c r="AE68" s="504"/>
      <c r="AF68" s="504"/>
      <c r="AG68" s="504"/>
      <c r="AH68" s="504"/>
      <c r="AI68" s="504"/>
      <c r="AJ68" s="504"/>
      <c r="AK68" s="504"/>
      <c r="AL68" s="504"/>
      <c r="AM68" s="504"/>
      <c r="AN68" s="504"/>
      <c r="AO68" s="504"/>
      <c r="AP68" s="504"/>
      <c r="AQ68" s="504"/>
      <c r="AR68" s="504"/>
      <c r="AS68" s="504"/>
      <c r="AT68" s="504"/>
      <c r="AU68" s="504"/>
      <c r="AV68" s="504"/>
      <c r="AW68" s="504"/>
      <c r="AX68" s="504"/>
      <c r="AY68" s="504"/>
      <c r="AZ68" s="504"/>
      <c r="BA68" s="504"/>
      <c r="BB68" s="504"/>
      <c r="BC68" s="504"/>
      <c r="BD68" s="504"/>
      <c r="BE68" s="504"/>
      <c r="BF68" s="504"/>
      <c r="BG68" s="504"/>
      <c r="BH68" s="504"/>
      <c r="BI68" s="504"/>
      <c r="BJ68" s="504"/>
      <c r="BK68" s="504"/>
      <c r="BL68" s="504"/>
      <c r="BM68" s="504"/>
      <c r="BN68" s="504"/>
      <c r="BO68" s="504"/>
      <c r="BP68" s="504"/>
      <c r="BQ68" s="505"/>
    </row>
    <row r="69" spans="1:69" ht="15" customHeight="1">
      <c r="A69" s="488"/>
      <c r="B69" s="489"/>
      <c r="C69" s="489"/>
      <c r="D69" s="490"/>
      <c r="E69" s="489"/>
      <c r="F69" s="491"/>
      <c r="G69" s="492"/>
      <c r="H69" s="492"/>
      <c r="I69" s="492"/>
      <c r="J69" s="504"/>
      <c r="K69" s="504"/>
      <c r="L69" s="504"/>
      <c r="M69" s="504"/>
      <c r="N69" s="504"/>
      <c r="O69" s="504"/>
      <c r="P69" s="504"/>
      <c r="Q69" s="504"/>
      <c r="R69" s="504"/>
      <c r="S69" s="504"/>
      <c r="T69" s="504"/>
      <c r="U69" s="504"/>
      <c r="V69" s="504"/>
      <c r="W69" s="504"/>
      <c r="X69" s="504"/>
      <c r="Y69" s="504"/>
      <c r="Z69" s="504"/>
      <c r="AA69" s="504"/>
      <c r="AB69" s="504"/>
      <c r="AC69" s="504"/>
      <c r="AD69" s="504"/>
      <c r="AE69" s="504"/>
      <c r="AF69" s="504"/>
      <c r="AG69" s="504"/>
      <c r="AH69" s="504"/>
      <c r="AI69" s="504"/>
      <c r="AJ69" s="504"/>
      <c r="AK69" s="504"/>
      <c r="AL69" s="504"/>
      <c r="AM69" s="504"/>
      <c r="AN69" s="504"/>
      <c r="AO69" s="504"/>
      <c r="AP69" s="504"/>
      <c r="AQ69" s="504"/>
      <c r="AR69" s="504"/>
      <c r="AS69" s="504"/>
      <c r="AT69" s="504"/>
      <c r="AU69" s="504"/>
      <c r="AV69" s="504"/>
      <c r="AW69" s="504"/>
      <c r="AX69" s="504"/>
      <c r="AY69" s="504"/>
      <c r="AZ69" s="504"/>
      <c r="BA69" s="504"/>
      <c r="BB69" s="504"/>
      <c r="BC69" s="504"/>
      <c r="BD69" s="504"/>
      <c r="BE69" s="504"/>
      <c r="BF69" s="504"/>
      <c r="BG69" s="504"/>
      <c r="BH69" s="504"/>
      <c r="BI69" s="504"/>
      <c r="BJ69" s="504"/>
      <c r="BK69" s="504"/>
      <c r="BL69" s="504"/>
      <c r="BM69" s="504"/>
      <c r="BN69" s="504"/>
      <c r="BO69" s="504"/>
      <c r="BP69" s="504"/>
      <c r="BQ69" s="505"/>
    </row>
    <row r="70" spans="1:69" ht="15" customHeight="1">
      <c r="A70" s="488"/>
      <c r="B70" s="489"/>
      <c r="C70" s="489"/>
      <c r="D70" s="490"/>
      <c r="E70" s="489"/>
      <c r="F70" s="491"/>
      <c r="G70" s="492"/>
      <c r="H70" s="492"/>
      <c r="I70" s="492"/>
      <c r="J70" s="504"/>
      <c r="K70" s="504"/>
      <c r="L70" s="504"/>
      <c r="M70" s="504"/>
      <c r="N70" s="504"/>
      <c r="O70" s="504"/>
      <c r="P70" s="504"/>
      <c r="Q70" s="504"/>
      <c r="R70" s="504"/>
      <c r="S70" s="504"/>
      <c r="T70" s="504"/>
      <c r="U70" s="504"/>
      <c r="V70" s="504"/>
      <c r="W70" s="504"/>
      <c r="X70" s="504"/>
      <c r="Y70" s="504"/>
      <c r="Z70" s="504"/>
      <c r="AA70" s="504"/>
      <c r="AB70" s="504"/>
      <c r="AC70" s="504"/>
      <c r="AD70" s="504"/>
      <c r="AE70" s="504"/>
      <c r="AF70" s="504"/>
      <c r="AG70" s="504"/>
      <c r="AH70" s="504"/>
      <c r="AI70" s="504"/>
      <c r="AJ70" s="504"/>
      <c r="AK70" s="504"/>
      <c r="AL70" s="504"/>
      <c r="AM70" s="504"/>
      <c r="AN70" s="504"/>
      <c r="AO70" s="504"/>
      <c r="AP70" s="504"/>
      <c r="AQ70" s="504"/>
      <c r="AR70" s="504"/>
      <c r="AS70" s="504"/>
      <c r="AT70" s="504"/>
      <c r="AU70" s="504"/>
      <c r="AV70" s="504"/>
      <c r="AW70" s="504"/>
      <c r="AX70" s="504"/>
      <c r="AY70" s="504"/>
      <c r="AZ70" s="504"/>
      <c r="BA70" s="504"/>
      <c r="BB70" s="504"/>
      <c r="BC70" s="504"/>
      <c r="BD70" s="504"/>
      <c r="BE70" s="504"/>
      <c r="BF70" s="504"/>
      <c r="BG70" s="504"/>
      <c r="BH70" s="504"/>
      <c r="BI70" s="504"/>
      <c r="BJ70" s="504"/>
      <c r="BK70" s="504"/>
      <c r="BL70" s="504"/>
      <c r="BM70" s="504"/>
      <c r="BN70" s="504"/>
      <c r="BO70" s="504"/>
      <c r="BP70" s="504"/>
      <c r="BQ70" s="505"/>
    </row>
    <row r="71" spans="1:69" ht="15" customHeight="1">
      <c r="A71" s="488"/>
      <c r="B71" s="489"/>
      <c r="C71" s="489"/>
      <c r="D71" s="490"/>
      <c r="E71" s="489"/>
      <c r="F71" s="491"/>
      <c r="G71" s="492"/>
      <c r="H71" s="492"/>
      <c r="I71" s="492"/>
      <c r="J71" s="504"/>
      <c r="K71" s="504"/>
      <c r="L71" s="504"/>
      <c r="M71" s="504"/>
      <c r="N71" s="504"/>
      <c r="O71" s="504"/>
      <c r="P71" s="504"/>
      <c r="Q71" s="504"/>
      <c r="R71" s="504"/>
      <c r="S71" s="504"/>
      <c r="T71" s="504"/>
      <c r="U71" s="504"/>
      <c r="V71" s="504"/>
      <c r="W71" s="504"/>
      <c r="X71" s="504"/>
      <c r="Y71" s="504"/>
      <c r="Z71" s="504"/>
      <c r="AA71" s="504"/>
      <c r="AB71" s="504"/>
      <c r="AC71" s="504"/>
      <c r="AD71" s="504"/>
      <c r="AE71" s="504"/>
      <c r="AF71" s="504"/>
      <c r="AG71" s="504"/>
      <c r="AH71" s="504"/>
      <c r="AI71" s="504"/>
      <c r="AJ71" s="504"/>
      <c r="AK71" s="504"/>
      <c r="AL71" s="504"/>
      <c r="AM71" s="504"/>
      <c r="AN71" s="504"/>
      <c r="AO71" s="504"/>
      <c r="AP71" s="504"/>
      <c r="AQ71" s="504"/>
      <c r="AR71" s="504"/>
      <c r="AS71" s="504"/>
      <c r="AT71" s="504"/>
      <c r="AU71" s="504"/>
      <c r="AV71" s="504"/>
      <c r="AW71" s="504"/>
      <c r="AX71" s="504"/>
      <c r="AY71" s="504"/>
      <c r="AZ71" s="504"/>
      <c r="BA71" s="504"/>
      <c r="BB71" s="504"/>
      <c r="BC71" s="504"/>
      <c r="BD71" s="504"/>
      <c r="BE71" s="504"/>
      <c r="BF71" s="504"/>
      <c r="BG71" s="504"/>
      <c r="BH71" s="504"/>
      <c r="BI71" s="504"/>
      <c r="BJ71" s="504"/>
      <c r="BK71" s="504"/>
      <c r="BL71" s="504"/>
      <c r="BM71" s="504"/>
      <c r="BN71" s="504"/>
      <c r="BO71" s="504"/>
      <c r="BP71" s="504"/>
      <c r="BQ71" s="505"/>
    </row>
    <row r="72" spans="1:69" ht="15" customHeight="1">
      <c r="A72" s="488"/>
      <c r="B72" s="489"/>
      <c r="C72" s="489"/>
      <c r="D72" s="490"/>
      <c r="E72" s="489"/>
      <c r="F72" s="491"/>
      <c r="G72" s="492"/>
      <c r="H72" s="492"/>
      <c r="I72" s="492"/>
      <c r="J72" s="504"/>
      <c r="K72" s="504"/>
      <c r="L72" s="504"/>
      <c r="M72" s="504"/>
      <c r="N72" s="504"/>
      <c r="O72" s="504"/>
      <c r="P72" s="504"/>
      <c r="Q72" s="504"/>
      <c r="R72" s="504"/>
      <c r="S72" s="504"/>
      <c r="T72" s="504"/>
      <c r="U72" s="504"/>
      <c r="V72" s="504"/>
      <c r="W72" s="504"/>
      <c r="X72" s="504"/>
      <c r="Y72" s="504"/>
      <c r="Z72" s="504"/>
      <c r="AA72" s="504"/>
      <c r="AB72" s="504"/>
      <c r="AC72" s="504"/>
      <c r="AD72" s="504"/>
      <c r="AE72" s="504"/>
      <c r="AF72" s="504"/>
      <c r="AG72" s="504"/>
      <c r="AH72" s="504"/>
      <c r="AI72" s="504"/>
      <c r="AJ72" s="504"/>
      <c r="AK72" s="504"/>
      <c r="AL72" s="504"/>
      <c r="AM72" s="504"/>
      <c r="AN72" s="504"/>
      <c r="AO72" s="504"/>
      <c r="AP72" s="504"/>
      <c r="AQ72" s="504"/>
      <c r="AR72" s="504"/>
      <c r="AS72" s="504"/>
      <c r="AT72" s="504"/>
      <c r="AU72" s="504"/>
      <c r="AV72" s="504"/>
      <c r="AW72" s="504"/>
      <c r="AX72" s="504"/>
      <c r="AY72" s="504"/>
      <c r="AZ72" s="504"/>
      <c r="BA72" s="504"/>
      <c r="BB72" s="504"/>
      <c r="BC72" s="504"/>
      <c r="BD72" s="504"/>
      <c r="BE72" s="504"/>
      <c r="BF72" s="504"/>
      <c r="BG72" s="504"/>
      <c r="BH72" s="504"/>
      <c r="BI72" s="504"/>
      <c r="BJ72" s="504"/>
      <c r="BK72" s="504"/>
      <c r="BL72" s="504"/>
      <c r="BM72" s="504"/>
      <c r="BN72" s="504"/>
      <c r="BO72" s="504"/>
      <c r="BP72" s="504"/>
      <c r="BQ72" s="505"/>
    </row>
    <row r="73" spans="1:69" ht="15" customHeight="1">
      <c r="A73" s="488"/>
      <c r="B73" s="489"/>
      <c r="C73" s="489"/>
      <c r="D73" s="490"/>
      <c r="E73" s="489"/>
      <c r="F73" s="491"/>
      <c r="G73" s="492"/>
      <c r="H73" s="492"/>
      <c r="I73" s="492"/>
      <c r="J73" s="504"/>
      <c r="K73" s="504"/>
      <c r="L73" s="504"/>
      <c r="M73" s="504"/>
      <c r="N73" s="504"/>
      <c r="O73" s="504"/>
      <c r="P73" s="504"/>
      <c r="Q73" s="504"/>
      <c r="R73" s="504"/>
      <c r="S73" s="504"/>
      <c r="T73" s="504"/>
      <c r="U73" s="504"/>
      <c r="V73" s="504"/>
      <c r="W73" s="504"/>
      <c r="X73" s="504"/>
      <c r="Y73" s="504"/>
      <c r="Z73" s="504"/>
      <c r="AA73" s="504"/>
      <c r="AB73" s="504"/>
      <c r="AC73" s="504"/>
      <c r="AD73" s="504"/>
      <c r="AE73" s="504"/>
      <c r="AF73" s="504"/>
      <c r="AG73" s="504"/>
      <c r="AH73" s="504"/>
      <c r="AI73" s="504"/>
      <c r="AJ73" s="504"/>
      <c r="AK73" s="504"/>
      <c r="AL73" s="504"/>
      <c r="AM73" s="504"/>
      <c r="AN73" s="504"/>
      <c r="AO73" s="504"/>
      <c r="AP73" s="504"/>
      <c r="AQ73" s="504"/>
      <c r="AR73" s="504"/>
      <c r="AS73" s="504"/>
      <c r="AT73" s="504"/>
      <c r="AU73" s="504"/>
      <c r="AV73" s="504"/>
      <c r="AW73" s="504"/>
      <c r="AX73" s="504"/>
      <c r="AY73" s="504"/>
      <c r="AZ73" s="504"/>
      <c r="BA73" s="504"/>
      <c r="BB73" s="504"/>
      <c r="BC73" s="504"/>
      <c r="BD73" s="504"/>
      <c r="BE73" s="504"/>
      <c r="BF73" s="504"/>
      <c r="BG73" s="504"/>
      <c r="BH73" s="504"/>
      <c r="BI73" s="504"/>
      <c r="BJ73" s="504"/>
      <c r="BK73" s="504"/>
      <c r="BL73" s="504"/>
      <c r="BM73" s="504"/>
      <c r="BN73" s="504"/>
      <c r="BO73" s="504"/>
      <c r="BP73" s="504"/>
      <c r="BQ73" s="505"/>
    </row>
    <row r="74" spans="1:69" ht="15" customHeight="1">
      <c r="A74" s="488"/>
      <c r="B74" s="489"/>
      <c r="C74" s="489"/>
      <c r="D74" s="490"/>
      <c r="E74" s="489"/>
      <c r="F74" s="491"/>
      <c r="G74" s="492"/>
      <c r="H74" s="492"/>
      <c r="I74" s="492"/>
      <c r="J74" s="504"/>
      <c r="K74" s="504"/>
      <c r="L74" s="504"/>
      <c r="M74" s="504"/>
      <c r="N74" s="504"/>
      <c r="O74" s="504"/>
      <c r="P74" s="504"/>
      <c r="Q74" s="504"/>
      <c r="R74" s="504"/>
      <c r="S74" s="504"/>
      <c r="T74" s="504"/>
      <c r="U74" s="504"/>
      <c r="V74" s="504"/>
      <c r="W74" s="504"/>
      <c r="X74" s="504"/>
      <c r="Y74" s="504"/>
      <c r="Z74" s="504"/>
      <c r="AA74" s="504"/>
      <c r="AB74" s="504"/>
      <c r="AC74" s="504"/>
      <c r="AD74" s="504"/>
      <c r="AE74" s="504"/>
      <c r="AF74" s="504"/>
      <c r="AG74" s="504"/>
      <c r="AH74" s="504"/>
      <c r="AI74" s="504"/>
      <c r="AJ74" s="504"/>
      <c r="AK74" s="504"/>
      <c r="AL74" s="504"/>
      <c r="AM74" s="504"/>
      <c r="AN74" s="504"/>
      <c r="AO74" s="504"/>
      <c r="AP74" s="504"/>
      <c r="AQ74" s="504"/>
      <c r="AR74" s="504"/>
      <c r="AS74" s="504"/>
      <c r="AT74" s="504"/>
      <c r="AU74" s="504"/>
      <c r="AV74" s="504"/>
      <c r="AW74" s="504"/>
      <c r="AX74" s="504"/>
      <c r="AY74" s="504"/>
      <c r="AZ74" s="504"/>
      <c r="BA74" s="504"/>
      <c r="BB74" s="504"/>
      <c r="BC74" s="504"/>
      <c r="BD74" s="504"/>
      <c r="BE74" s="504"/>
      <c r="BF74" s="504"/>
      <c r="BG74" s="504"/>
      <c r="BH74" s="504"/>
      <c r="BI74" s="504"/>
      <c r="BJ74" s="504"/>
      <c r="BK74" s="504"/>
      <c r="BL74" s="504"/>
      <c r="BM74" s="504"/>
      <c r="BN74" s="504"/>
      <c r="BO74" s="504"/>
      <c r="BP74" s="504"/>
      <c r="BQ74" s="505"/>
    </row>
    <row r="75" spans="1:69" ht="15" customHeight="1">
      <c r="A75" s="488"/>
      <c r="B75" s="489"/>
      <c r="C75" s="489"/>
      <c r="D75" s="490"/>
      <c r="E75" s="489"/>
      <c r="F75" s="491"/>
      <c r="G75" s="492"/>
      <c r="H75" s="492"/>
      <c r="I75" s="492"/>
      <c r="J75" s="504"/>
      <c r="K75" s="504"/>
      <c r="L75" s="504"/>
      <c r="M75" s="504"/>
      <c r="N75" s="504"/>
      <c r="O75" s="504"/>
      <c r="P75" s="504"/>
      <c r="Q75" s="504"/>
      <c r="R75" s="504"/>
      <c r="S75" s="504"/>
      <c r="T75" s="504"/>
      <c r="U75" s="504"/>
      <c r="V75" s="504"/>
      <c r="W75" s="504"/>
      <c r="X75" s="504"/>
      <c r="Y75" s="504"/>
      <c r="Z75" s="504"/>
      <c r="AA75" s="504"/>
      <c r="AB75" s="504"/>
      <c r="AC75" s="504"/>
      <c r="AD75" s="504"/>
      <c r="AE75" s="504"/>
      <c r="AF75" s="504"/>
      <c r="AG75" s="504"/>
      <c r="AH75" s="504"/>
      <c r="AI75" s="504"/>
      <c r="AJ75" s="504"/>
      <c r="AK75" s="504"/>
      <c r="AL75" s="504"/>
      <c r="AM75" s="504"/>
      <c r="AN75" s="504"/>
      <c r="AO75" s="504"/>
      <c r="AP75" s="504"/>
      <c r="AQ75" s="504"/>
      <c r="AR75" s="504"/>
      <c r="AS75" s="504"/>
      <c r="AT75" s="504"/>
      <c r="AU75" s="504"/>
      <c r="AV75" s="504"/>
      <c r="AW75" s="504"/>
      <c r="AX75" s="504"/>
      <c r="AY75" s="504"/>
      <c r="AZ75" s="504"/>
      <c r="BA75" s="504"/>
      <c r="BB75" s="504"/>
      <c r="BC75" s="504"/>
      <c r="BD75" s="504"/>
      <c r="BE75" s="504"/>
      <c r="BF75" s="504"/>
      <c r="BG75" s="504"/>
      <c r="BH75" s="504"/>
      <c r="BI75" s="504"/>
      <c r="BJ75" s="504"/>
      <c r="BK75" s="504"/>
      <c r="BL75" s="504"/>
      <c r="BM75" s="504"/>
      <c r="BN75" s="504"/>
      <c r="BO75" s="504"/>
      <c r="BP75" s="504"/>
      <c r="BQ75" s="505"/>
    </row>
    <row r="76" spans="1:69" ht="15" customHeight="1">
      <c r="A76" s="488"/>
      <c r="B76" s="489"/>
      <c r="C76" s="489"/>
      <c r="D76" s="490"/>
      <c r="E76" s="489"/>
      <c r="F76" s="491"/>
      <c r="G76" s="492"/>
      <c r="H76" s="492"/>
      <c r="I76" s="492"/>
      <c r="J76" s="504"/>
      <c r="K76" s="504"/>
      <c r="L76" s="504"/>
      <c r="M76" s="504"/>
      <c r="N76" s="504"/>
      <c r="O76" s="504"/>
      <c r="P76" s="504"/>
      <c r="Q76" s="504"/>
      <c r="R76" s="504"/>
      <c r="S76" s="504"/>
      <c r="T76" s="504"/>
      <c r="U76" s="504"/>
      <c r="V76" s="504"/>
      <c r="W76" s="504"/>
      <c r="X76" s="504"/>
      <c r="Y76" s="504"/>
      <c r="Z76" s="504"/>
      <c r="AA76" s="504"/>
      <c r="AB76" s="504"/>
      <c r="AC76" s="504"/>
      <c r="AD76" s="504"/>
      <c r="AE76" s="504"/>
      <c r="AF76" s="504"/>
      <c r="AG76" s="504"/>
      <c r="AH76" s="504"/>
      <c r="AI76" s="504"/>
      <c r="AJ76" s="504"/>
      <c r="AK76" s="504"/>
      <c r="AL76" s="504"/>
      <c r="AM76" s="504"/>
      <c r="AN76" s="504"/>
      <c r="AO76" s="504"/>
      <c r="AP76" s="504"/>
      <c r="AQ76" s="504"/>
      <c r="AR76" s="504"/>
      <c r="AS76" s="504"/>
      <c r="AT76" s="504"/>
      <c r="AU76" s="504"/>
      <c r="AV76" s="504"/>
      <c r="AW76" s="504"/>
      <c r="AX76" s="504"/>
      <c r="AY76" s="504"/>
      <c r="AZ76" s="504"/>
      <c r="BA76" s="504"/>
      <c r="BB76" s="504"/>
      <c r="BC76" s="504"/>
      <c r="BD76" s="504"/>
      <c r="BE76" s="504"/>
      <c r="BF76" s="504"/>
      <c r="BG76" s="504"/>
      <c r="BH76" s="504"/>
      <c r="BI76" s="504"/>
      <c r="BJ76" s="504"/>
      <c r="BK76" s="504"/>
      <c r="BL76" s="504"/>
      <c r="BM76" s="504"/>
      <c r="BN76" s="504"/>
      <c r="BO76" s="504"/>
      <c r="BP76" s="504"/>
      <c r="BQ76" s="505"/>
    </row>
    <row r="77" spans="1:69" ht="15" customHeight="1">
      <c r="A77" s="488"/>
      <c r="B77" s="489"/>
      <c r="C77" s="489"/>
      <c r="D77" s="490"/>
      <c r="E77" s="489"/>
      <c r="F77" s="491"/>
      <c r="G77" s="492"/>
      <c r="H77" s="492"/>
      <c r="I77" s="492"/>
      <c r="J77" s="504"/>
      <c r="K77" s="504"/>
      <c r="L77" s="504"/>
      <c r="M77" s="504"/>
      <c r="N77" s="504"/>
      <c r="O77" s="504"/>
      <c r="P77" s="504"/>
      <c r="Q77" s="504"/>
      <c r="R77" s="504"/>
      <c r="S77" s="504"/>
      <c r="T77" s="504"/>
      <c r="U77" s="504"/>
      <c r="V77" s="504"/>
      <c r="W77" s="504"/>
      <c r="X77" s="504"/>
      <c r="Y77" s="504"/>
      <c r="Z77" s="504"/>
      <c r="AA77" s="504"/>
      <c r="AB77" s="504"/>
      <c r="AC77" s="504"/>
      <c r="AD77" s="504"/>
      <c r="AE77" s="504"/>
      <c r="AF77" s="504"/>
      <c r="AG77" s="504"/>
      <c r="AH77" s="504"/>
      <c r="AI77" s="504"/>
      <c r="AJ77" s="504"/>
      <c r="AK77" s="504"/>
      <c r="AL77" s="504"/>
      <c r="AM77" s="504"/>
      <c r="AN77" s="504"/>
      <c r="AO77" s="504"/>
      <c r="AP77" s="504"/>
      <c r="AQ77" s="504"/>
      <c r="AR77" s="504"/>
      <c r="AS77" s="504"/>
      <c r="AT77" s="504"/>
      <c r="AU77" s="504"/>
      <c r="AV77" s="504"/>
      <c r="AW77" s="504"/>
      <c r="AX77" s="504"/>
      <c r="AY77" s="504"/>
      <c r="AZ77" s="504"/>
      <c r="BA77" s="504"/>
      <c r="BB77" s="504"/>
      <c r="BC77" s="504"/>
      <c r="BD77" s="504"/>
      <c r="BE77" s="504"/>
      <c r="BF77" s="504"/>
      <c r="BG77" s="504"/>
      <c r="BH77" s="504"/>
      <c r="BI77" s="504"/>
      <c r="BJ77" s="504"/>
      <c r="BK77" s="504"/>
      <c r="BL77" s="504"/>
      <c r="BM77" s="504"/>
      <c r="BN77" s="504"/>
      <c r="BO77" s="504"/>
      <c r="BP77" s="504"/>
      <c r="BQ77" s="505"/>
    </row>
    <row r="78" spans="1:69" ht="15" customHeight="1">
      <c r="A78" s="488"/>
      <c r="B78" s="489"/>
      <c r="C78" s="489"/>
      <c r="D78" s="490"/>
      <c r="E78" s="489"/>
      <c r="F78" s="491"/>
      <c r="G78" s="492"/>
      <c r="H78" s="492"/>
      <c r="I78" s="492"/>
      <c r="J78" s="504"/>
      <c r="K78" s="504"/>
      <c r="L78" s="504"/>
      <c r="M78" s="504"/>
      <c r="N78" s="504"/>
      <c r="O78" s="504"/>
      <c r="P78" s="504"/>
      <c r="Q78" s="504"/>
      <c r="R78" s="504"/>
      <c r="S78" s="504"/>
      <c r="T78" s="504"/>
      <c r="U78" s="504"/>
      <c r="V78" s="504"/>
      <c r="W78" s="504"/>
      <c r="X78" s="504"/>
      <c r="Y78" s="504"/>
      <c r="Z78" s="504"/>
      <c r="AA78" s="504"/>
      <c r="AB78" s="504"/>
      <c r="AC78" s="504"/>
      <c r="AD78" s="504"/>
      <c r="AE78" s="504"/>
      <c r="AF78" s="504"/>
      <c r="AG78" s="504"/>
      <c r="AH78" s="504"/>
      <c r="AI78" s="504"/>
      <c r="AJ78" s="504"/>
      <c r="AK78" s="504"/>
      <c r="AL78" s="504"/>
      <c r="AM78" s="504"/>
      <c r="AN78" s="504"/>
      <c r="AO78" s="504"/>
      <c r="AP78" s="504"/>
      <c r="AQ78" s="504"/>
      <c r="AR78" s="504"/>
      <c r="AS78" s="504"/>
      <c r="AT78" s="504"/>
      <c r="AU78" s="504"/>
      <c r="AV78" s="504"/>
      <c r="AW78" s="504"/>
      <c r="AX78" s="504"/>
      <c r="AY78" s="504"/>
      <c r="AZ78" s="504"/>
      <c r="BA78" s="504"/>
      <c r="BB78" s="504"/>
      <c r="BC78" s="504"/>
      <c r="BD78" s="504"/>
      <c r="BE78" s="504"/>
      <c r="BF78" s="504"/>
      <c r="BG78" s="504"/>
      <c r="BH78" s="504"/>
      <c r="BI78" s="504"/>
      <c r="BJ78" s="504"/>
      <c r="BK78" s="504"/>
      <c r="BL78" s="504"/>
      <c r="BM78" s="504"/>
      <c r="BN78" s="504"/>
      <c r="BO78" s="504"/>
      <c r="BP78" s="504"/>
      <c r="BQ78" s="505"/>
    </row>
    <row r="79" spans="1:69" ht="15" customHeight="1" thickBot="1">
      <c r="A79" s="488"/>
      <c r="B79" s="489"/>
      <c r="C79" s="489"/>
      <c r="D79" s="490"/>
      <c r="E79" s="489"/>
      <c r="F79" s="491"/>
      <c r="G79" s="492"/>
      <c r="H79" s="492"/>
      <c r="I79" s="492"/>
      <c r="J79" s="493"/>
      <c r="K79" s="493"/>
      <c r="L79" s="493"/>
      <c r="M79" s="493"/>
      <c r="N79" s="493"/>
      <c r="O79" s="493"/>
      <c r="P79" s="493"/>
      <c r="Q79" s="493"/>
      <c r="R79" s="493"/>
      <c r="S79" s="493"/>
      <c r="T79" s="493"/>
      <c r="U79" s="493"/>
      <c r="V79" s="493"/>
      <c r="W79" s="493"/>
      <c r="X79" s="493"/>
      <c r="Y79" s="493"/>
      <c r="Z79" s="493"/>
      <c r="AA79" s="493"/>
      <c r="AB79" s="493"/>
      <c r="AC79" s="493"/>
      <c r="AD79" s="493"/>
      <c r="AE79" s="493"/>
      <c r="AF79" s="493"/>
      <c r="AG79" s="493"/>
      <c r="AH79" s="493"/>
      <c r="AI79" s="493"/>
      <c r="AJ79" s="493"/>
      <c r="AK79" s="493"/>
      <c r="AL79" s="493"/>
      <c r="AM79" s="493"/>
      <c r="AN79" s="493"/>
      <c r="AO79" s="493"/>
      <c r="AP79" s="493"/>
      <c r="AQ79" s="493"/>
      <c r="AR79" s="493"/>
      <c r="AS79" s="493"/>
      <c r="AT79" s="493"/>
      <c r="AU79" s="493"/>
      <c r="AV79" s="493"/>
      <c r="AW79" s="493"/>
      <c r="AX79" s="493"/>
      <c r="AY79" s="493"/>
      <c r="AZ79" s="493"/>
      <c r="BA79" s="493"/>
      <c r="BB79" s="493"/>
      <c r="BC79" s="493"/>
      <c r="BD79" s="493"/>
      <c r="BE79" s="493"/>
      <c r="BF79" s="493"/>
      <c r="BG79" s="493"/>
      <c r="BH79" s="493"/>
      <c r="BI79" s="493"/>
      <c r="BJ79" s="493"/>
      <c r="BK79" s="493"/>
      <c r="BL79" s="493"/>
      <c r="BM79" s="493"/>
      <c r="BN79" s="493"/>
      <c r="BO79" s="493"/>
      <c r="BP79" s="493"/>
      <c r="BQ79" s="494"/>
    </row>
    <row r="80" spans="1:69" ht="15" customHeight="1" thickBot="1">
      <c r="A80" s="495" t="s">
        <v>104</v>
      </c>
      <c r="B80" s="496"/>
      <c r="C80" s="496"/>
      <c r="D80" s="496"/>
      <c r="E80" s="496"/>
      <c r="F80" s="497"/>
      <c r="G80" s="498">
        <f>SUM(G49:I79)</f>
        <v>24</v>
      </c>
      <c r="H80" s="498"/>
      <c r="I80" s="499"/>
      <c r="J80" s="500" t="s">
        <v>131</v>
      </c>
      <c r="K80" s="501"/>
      <c r="L80" s="501"/>
      <c r="M80" s="501"/>
      <c r="N80" s="501"/>
      <c r="O80" s="501"/>
      <c r="P80" s="501"/>
      <c r="Q80" s="501"/>
      <c r="R80" s="501"/>
      <c r="S80" s="501"/>
      <c r="T80" s="501"/>
      <c r="U80" s="502"/>
      <c r="V80" s="502"/>
      <c r="W80" s="502"/>
      <c r="X80" s="502"/>
      <c r="Y80" s="502"/>
      <c r="Z80" s="502"/>
      <c r="AA80" s="502"/>
      <c r="AB80" s="502"/>
      <c r="AC80" s="502"/>
      <c r="AD80" s="502"/>
      <c r="AE80" s="502"/>
      <c r="AF80" s="502"/>
      <c r="AG80" s="502"/>
      <c r="AH80" s="502"/>
      <c r="AI80" s="502"/>
      <c r="AJ80" s="502"/>
      <c r="AK80" s="502"/>
      <c r="AL80" s="502"/>
      <c r="AM80" s="502"/>
      <c r="AN80" s="502"/>
      <c r="AO80" s="502"/>
      <c r="AP80" s="502"/>
      <c r="AQ80" s="502"/>
      <c r="AR80" s="502"/>
      <c r="AS80" s="502"/>
      <c r="AT80" s="502"/>
      <c r="AU80" s="502"/>
      <c r="AV80" s="502"/>
      <c r="AW80" s="502"/>
      <c r="AX80" s="502"/>
      <c r="AY80" s="502"/>
      <c r="AZ80" s="502"/>
      <c r="BA80" s="502"/>
      <c r="BB80" s="502"/>
      <c r="BC80" s="502"/>
      <c r="BD80" s="502"/>
      <c r="BE80" s="502"/>
      <c r="BF80" s="502"/>
      <c r="BG80" s="502"/>
      <c r="BH80" s="502"/>
      <c r="BI80" s="502"/>
      <c r="BJ80" s="502"/>
      <c r="BK80" s="502"/>
      <c r="BL80" s="502"/>
      <c r="BM80" s="502"/>
      <c r="BN80" s="502"/>
      <c r="BO80" s="502"/>
      <c r="BP80" s="502"/>
      <c r="BQ80" s="503"/>
    </row>
    <row r="81" spans="1:69" ht="15" customHeight="1" thickBot="1">
      <c r="A81" s="458" t="s">
        <v>109</v>
      </c>
      <c r="B81" s="459"/>
      <c r="C81" s="459"/>
      <c r="D81" s="459"/>
      <c r="E81" s="459"/>
      <c r="F81" s="459"/>
      <c r="G81" s="460">
        <v>2800</v>
      </c>
      <c r="H81" s="460"/>
      <c r="I81" s="486"/>
      <c r="J81" s="487" t="s">
        <v>110</v>
      </c>
      <c r="K81" s="459"/>
      <c r="L81" s="459"/>
      <c r="M81" s="459"/>
      <c r="N81" s="459"/>
      <c r="O81" s="459"/>
      <c r="P81" s="460">
        <v>1500</v>
      </c>
      <c r="Q81" s="460"/>
      <c r="R81" s="486"/>
      <c r="S81" s="487" t="s">
        <v>111</v>
      </c>
      <c r="T81" s="459"/>
      <c r="U81" s="459"/>
      <c r="V81" s="459"/>
      <c r="W81" s="459"/>
      <c r="X81" s="459"/>
      <c r="Y81" s="460">
        <v>750</v>
      </c>
      <c r="Z81" s="460"/>
      <c r="AA81" s="461"/>
      <c r="AB81" s="480" t="s">
        <v>391</v>
      </c>
      <c r="AC81" s="477"/>
      <c r="AD81" s="477"/>
      <c r="AE81" s="477"/>
      <c r="AF81" s="477"/>
      <c r="AG81" s="484" t="s">
        <v>112</v>
      </c>
      <c r="AH81" s="472"/>
      <c r="AI81" s="472"/>
      <c r="AJ81" s="472" t="s">
        <v>222</v>
      </c>
      <c r="AK81" s="472"/>
      <c r="AL81" s="485"/>
      <c r="AM81" s="484" t="s">
        <v>112</v>
      </c>
      <c r="AN81" s="472"/>
      <c r="AO81" s="472"/>
      <c r="AP81" s="472" t="s">
        <v>222</v>
      </c>
      <c r="AQ81" s="472"/>
      <c r="AR81" s="473"/>
      <c r="AS81" s="471" t="s">
        <v>115</v>
      </c>
      <c r="AT81" s="472"/>
      <c r="AU81" s="472"/>
      <c r="AV81" s="472"/>
      <c r="AW81" s="472"/>
      <c r="AX81" s="473"/>
      <c r="AY81" s="471" t="s">
        <v>116</v>
      </c>
      <c r="AZ81" s="472"/>
      <c r="BA81" s="472"/>
      <c r="BB81" s="472"/>
      <c r="BC81" s="472"/>
      <c r="BD81" s="472"/>
      <c r="BE81" s="472" t="s">
        <v>118</v>
      </c>
      <c r="BF81" s="472"/>
      <c r="BG81" s="472"/>
      <c r="BH81" s="472"/>
      <c r="BI81" s="473"/>
      <c r="BJ81" s="474" t="s">
        <v>121</v>
      </c>
      <c r="BK81" s="474"/>
      <c r="BL81" s="476" t="s">
        <v>119</v>
      </c>
      <c r="BM81" s="477"/>
      <c r="BN81" s="478"/>
      <c r="BO81" s="476" t="s">
        <v>120</v>
      </c>
      <c r="BP81" s="477"/>
      <c r="BQ81" s="479"/>
    </row>
    <row r="82" spans="1:69" ht="15" customHeight="1" thickBot="1">
      <c r="A82" s="480" t="s">
        <v>113</v>
      </c>
      <c r="B82" s="477"/>
      <c r="C82" s="477"/>
      <c r="D82" s="477"/>
      <c r="E82" s="477"/>
      <c r="F82" s="477"/>
      <c r="G82" s="477"/>
      <c r="H82" s="477"/>
      <c r="I82" s="477"/>
      <c r="J82" s="477"/>
      <c r="K82" s="477"/>
      <c r="L82" s="477"/>
      <c r="M82" s="477"/>
      <c r="N82" s="481">
        <v>7878</v>
      </c>
      <c r="O82" s="481"/>
      <c r="P82" s="481"/>
      <c r="Q82" s="481"/>
      <c r="R82" s="472" t="s">
        <v>114</v>
      </c>
      <c r="S82" s="472"/>
      <c r="T82" s="472"/>
      <c r="U82" s="481">
        <v>6900</v>
      </c>
      <c r="V82" s="481"/>
      <c r="W82" s="481"/>
      <c r="X82" s="481"/>
      <c r="Y82" s="481"/>
      <c r="Z82" s="472" t="s">
        <v>84</v>
      </c>
      <c r="AA82" s="473"/>
      <c r="AB82" s="482"/>
      <c r="AC82" s="483"/>
      <c r="AD82" s="483"/>
      <c r="AE82" s="483"/>
      <c r="AF82" s="483"/>
      <c r="AG82" s="463"/>
      <c r="AH82" s="463"/>
      <c r="AI82" s="463"/>
      <c r="AJ82" s="463"/>
      <c r="AK82" s="463"/>
      <c r="AL82" s="463"/>
      <c r="AM82" s="463"/>
      <c r="AN82" s="463"/>
      <c r="AO82" s="463"/>
      <c r="AP82" s="463"/>
      <c r="AQ82" s="463"/>
      <c r="AR82" s="464"/>
      <c r="AS82" s="462">
        <v>140</v>
      </c>
      <c r="AT82" s="463"/>
      <c r="AU82" s="463"/>
      <c r="AV82" s="463"/>
      <c r="AW82" s="463"/>
      <c r="AX82" s="464"/>
      <c r="AY82" s="465" t="s">
        <v>261</v>
      </c>
      <c r="AZ82" s="466"/>
      <c r="BA82" s="466"/>
      <c r="BB82" s="466"/>
      <c r="BC82" s="466"/>
      <c r="BD82" s="466"/>
      <c r="BE82" s="467">
        <v>1046</v>
      </c>
      <c r="BF82" s="467"/>
      <c r="BG82" s="467"/>
      <c r="BH82" s="467"/>
      <c r="BI82" s="468"/>
      <c r="BJ82" s="475"/>
      <c r="BK82" s="475"/>
      <c r="BL82" s="469">
        <v>2280</v>
      </c>
      <c r="BM82" s="469"/>
      <c r="BN82" s="469"/>
      <c r="BO82" s="469">
        <v>7980</v>
      </c>
      <c r="BP82" s="469"/>
      <c r="BQ82" s="470"/>
    </row>
    <row r="83" spans="1:69" ht="15" customHeight="1" thickBot="1">
      <c r="A83" s="458" t="s">
        <v>122</v>
      </c>
      <c r="B83" s="459"/>
      <c r="C83" s="459"/>
      <c r="D83" s="459"/>
      <c r="E83" s="459"/>
      <c r="F83" s="459"/>
      <c r="G83" s="459"/>
      <c r="H83" s="459"/>
      <c r="I83" s="456">
        <v>3575</v>
      </c>
      <c r="J83" s="456"/>
      <c r="K83" s="456"/>
      <c r="L83" s="456"/>
      <c r="M83" s="456"/>
      <c r="N83" s="457"/>
      <c r="O83" s="458" t="s">
        <v>213</v>
      </c>
      <c r="P83" s="459"/>
      <c r="Q83" s="459"/>
      <c r="R83" s="459"/>
      <c r="S83" s="459"/>
      <c r="T83" s="459"/>
      <c r="U83" s="459"/>
      <c r="V83" s="459"/>
      <c r="W83" s="456">
        <v>4303</v>
      </c>
      <c r="X83" s="456"/>
      <c r="Y83" s="456"/>
      <c r="Z83" s="456"/>
      <c r="AA83" s="456"/>
      <c r="AB83" s="457"/>
      <c r="AC83" s="458" t="s">
        <v>123</v>
      </c>
      <c r="AD83" s="459"/>
      <c r="AE83" s="459"/>
      <c r="AF83" s="459"/>
      <c r="AG83" s="459"/>
      <c r="AH83" s="459"/>
      <c r="AI83" s="459"/>
      <c r="AJ83" s="459"/>
      <c r="AK83" s="456">
        <v>0</v>
      </c>
      <c r="AL83" s="456"/>
      <c r="AM83" s="456"/>
      <c r="AN83" s="456"/>
      <c r="AO83" s="456"/>
      <c r="AP83" s="457"/>
      <c r="AQ83" s="458" t="s">
        <v>124</v>
      </c>
      <c r="AR83" s="459"/>
      <c r="AS83" s="459"/>
      <c r="AT83" s="459"/>
      <c r="AU83" s="459"/>
      <c r="AV83" s="459"/>
      <c r="AW83" s="459"/>
      <c r="AX83" s="459"/>
      <c r="AY83" s="456">
        <v>76030</v>
      </c>
      <c r="AZ83" s="456"/>
      <c r="BA83" s="456"/>
      <c r="BB83" s="456"/>
      <c r="BC83" s="456"/>
      <c r="BD83" s="457"/>
      <c r="BE83" s="458" t="s">
        <v>125</v>
      </c>
      <c r="BF83" s="459"/>
      <c r="BG83" s="459"/>
      <c r="BH83" s="459"/>
      <c r="BI83" s="460" t="s">
        <v>435</v>
      </c>
      <c r="BJ83" s="460"/>
      <c r="BK83" s="460"/>
      <c r="BL83" s="460"/>
      <c r="BM83" s="460"/>
      <c r="BN83" s="460"/>
      <c r="BO83" s="460"/>
      <c r="BP83" s="460"/>
      <c r="BQ83" s="461"/>
    </row>
    <row r="84" spans="1:69" ht="15" customHeight="1"/>
    <row r="85" spans="1:69" ht="15" customHeight="1"/>
    <row r="86" spans="1:69" ht="15" customHeight="1"/>
    <row r="87" spans="1:69" ht="15" customHeight="1"/>
    <row r="88" spans="1:69" ht="15" customHeight="1"/>
    <row r="89" spans="1:69" ht="15" customHeight="1"/>
    <row r="90" spans="1:69" ht="15" customHeight="1"/>
    <row r="91" spans="1:69" ht="15" customHeight="1"/>
    <row r="92" spans="1:69" ht="15" customHeight="1"/>
    <row r="93" spans="1:69" ht="15" customHeight="1"/>
    <row r="94" spans="1:69" ht="15" customHeight="1"/>
    <row r="95" spans="1:69" ht="15" customHeight="1"/>
    <row r="96" spans="1:69"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sheetData>
  <sheetProtection algorithmName="SHA-512" hashValue="YbFZsDoK+xLkf2cUia3lGRG+xm2z1ccGOJVkTIQO0XWuSdk+J5CbEcI1Bu0SV9JOT1ITtf/Rml2lBM35smHcZw==" saltValue="kGHnGEnGsb/jWqzP1gG0iw==" spinCount="100000" sheet="1" objects="1" scenarios="1"/>
  <mergeCells count="716">
    <mergeCell ref="A1:BQ1"/>
    <mergeCell ref="A2:X5"/>
    <mergeCell ref="Y2:AF2"/>
    <mergeCell ref="AG2:AL2"/>
    <mergeCell ref="AM2:AT2"/>
    <mergeCell ref="AU2:BD2"/>
    <mergeCell ref="BE2:BQ2"/>
    <mergeCell ref="Y3:AF3"/>
    <mergeCell ref="AG3:AL3"/>
    <mergeCell ref="AM3:AT3"/>
    <mergeCell ref="Y5:AL5"/>
    <mergeCell ref="AM5:AT5"/>
    <mergeCell ref="AU5:AZ5"/>
    <mergeCell ref="BA5:BD5"/>
    <mergeCell ref="BE5:BJ5"/>
    <mergeCell ref="BK5:BQ5"/>
    <mergeCell ref="AU3:BD3"/>
    <mergeCell ref="BE3:BQ3"/>
    <mergeCell ref="Y4:AL4"/>
    <mergeCell ref="AM4:AT4"/>
    <mergeCell ref="AU4:AZ4"/>
    <mergeCell ref="BA4:BD4"/>
    <mergeCell ref="BE4:BJ4"/>
    <mergeCell ref="BK4:BQ4"/>
    <mergeCell ref="BD6:BJ6"/>
    <mergeCell ref="BK6:BQ6"/>
    <mergeCell ref="A7:F7"/>
    <mergeCell ref="G7:K7"/>
    <mergeCell ref="L7:T7"/>
    <mergeCell ref="U7:AL7"/>
    <mergeCell ref="AM7:AT7"/>
    <mergeCell ref="AU7:BC7"/>
    <mergeCell ref="BD7:BE7"/>
    <mergeCell ref="BF7:BH7"/>
    <mergeCell ref="A6:F6"/>
    <mergeCell ref="G6:K6"/>
    <mergeCell ref="L6:T6"/>
    <mergeCell ref="U6:AL6"/>
    <mergeCell ref="AM6:AT6"/>
    <mergeCell ref="AU6:BC6"/>
    <mergeCell ref="A10:F11"/>
    <mergeCell ref="G10:I11"/>
    <mergeCell ref="J10:K11"/>
    <mergeCell ref="L10:M11"/>
    <mergeCell ref="N10:N11"/>
    <mergeCell ref="O10:P11"/>
    <mergeCell ref="BI7:BJ7"/>
    <mergeCell ref="BK7:BQ7"/>
    <mergeCell ref="A8:BQ8"/>
    <mergeCell ref="A9:BB9"/>
    <mergeCell ref="BC9:BJ9"/>
    <mergeCell ref="BK9:BQ9"/>
    <mergeCell ref="AP10:AR11"/>
    <mergeCell ref="AS10:AU11"/>
    <mergeCell ref="AV10:AX11"/>
    <mergeCell ref="AY10:BB11"/>
    <mergeCell ref="BC10:BJ10"/>
    <mergeCell ref="BK10:BQ10"/>
    <mergeCell ref="BC11:BJ11"/>
    <mergeCell ref="BK11:BQ11"/>
    <mergeCell ref="Q10:V11"/>
    <mergeCell ref="W10:AA11"/>
    <mergeCell ref="AB10:AF11"/>
    <mergeCell ref="AG10:AI11"/>
    <mergeCell ref="AJ10:AL11"/>
    <mergeCell ref="AM10:AO11"/>
    <mergeCell ref="AB12:AF12"/>
    <mergeCell ref="AG12:AI12"/>
    <mergeCell ref="AJ12:AL12"/>
    <mergeCell ref="A12:F12"/>
    <mergeCell ref="G12:I12"/>
    <mergeCell ref="J12:K12"/>
    <mergeCell ref="L12:M12"/>
    <mergeCell ref="O12:P12"/>
    <mergeCell ref="Q12:R12"/>
    <mergeCell ref="A14:BB14"/>
    <mergeCell ref="BC14:BE14"/>
    <mergeCell ref="BF14:BI14"/>
    <mergeCell ref="BJ14:BM14"/>
    <mergeCell ref="BN14:BQ14"/>
    <mergeCell ref="A15:BB15"/>
    <mergeCell ref="BC15:BI15"/>
    <mergeCell ref="BJ15:BQ15"/>
    <mergeCell ref="BK12:BQ12"/>
    <mergeCell ref="A13:S13"/>
    <mergeCell ref="T13:BB13"/>
    <mergeCell ref="BC13:BE13"/>
    <mergeCell ref="BF13:BI13"/>
    <mergeCell ref="BJ13:BM13"/>
    <mergeCell ref="BN13:BQ13"/>
    <mergeCell ref="AM12:AO12"/>
    <mergeCell ref="AP12:AR12"/>
    <mergeCell ref="AS12:AU12"/>
    <mergeCell ref="AV12:AX12"/>
    <mergeCell ref="AY12:BB12"/>
    <mergeCell ref="BC12:BJ12"/>
    <mergeCell ref="S12:T12"/>
    <mergeCell ref="U12:V12"/>
    <mergeCell ref="W12:AA12"/>
    <mergeCell ref="AR18:AT19"/>
    <mergeCell ref="AU18:AW19"/>
    <mergeCell ref="AX18:AY19"/>
    <mergeCell ref="AZ18:BH18"/>
    <mergeCell ref="BI18:BQ18"/>
    <mergeCell ref="BG19:BH19"/>
    <mergeCell ref="BL19:BN19"/>
    <mergeCell ref="BO19:BQ19"/>
    <mergeCell ref="A16:BQ16"/>
    <mergeCell ref="A17:BQ17"/>
    <mergeCell ref="A18:D19"/>
    <mergeCell ref="E18:H19"/>
    <mergeCell ref="I18:M19"/>
    <mergeCell ref="N18:P19"/>
    <mergeCell ref="Q18:W19"/>
    <mergeCell ref="X18:AI19"/>
    <mergeCell ref="AJ18:AM19"/>
    <mergeCell ref="AN18:AQ19"/>
    <mergeCell ref="A21:D21"/>
    <mergeCell ref="E21:H21"/>
    <mergeCell ref="I21:M21"/>
    <mergeCell ref="N21:P21"/>
    <mergeCell ref="Q21:W21"/>
    <mergeCell ref="X21:Y21"/>
    <mergeCell ref="Z21:AA21"/>
    <mergeCell ref="AB21:AC21"/>
    <mergeCell ref="AN20:AQ20"/>
    <mergeCell ref="Z20:AA20"/>
    <mergeCell ref="AB20:AC20"/>
    <mergeCell ref="AD20:AE20"/>
    <mergeCell ref="AF20:AG20"/>
    <mergeCell ref="AH20:AI20"/>
    <mergeCell ref="AJ20:AM20"/>
    <mergeCell ref="A20:D20"/>
    <mergeCell ref="E20:H20"/>
    <mergeCell ref="I20:M20"/>
    <mergeCell ref="N20:P20"/>
    <mergeCell ref="Q20:W20"/>
    <mergeCell ref="X20:Y20"/>
    <mergeCell ref="BO21:BQ21"/>
    <mergeCell ref="AD21:AE21"/>
    <mergeCell ref="AF21:AG21"/>
    <mergeCell ref="AH21:AI21"/>
    <mergeCell ref="AJ21:AM21"/>
    <mergeCell ref="AN21:AQ21"/>
    <mergeCell ref="AR21:AT21"/>
    <mergeCell ref="BL20:BN20"/>
    <mergeCell ref="BO20:BQ20"/>
    <mergeCell ref="AR20:AT20"/>
    <mergeCell ref="AU20:AW20"/>
    <mergeCell ref="AX20:AY20"/>
    <mergeCell ref="BG20:BH20"/>
    <mergeCell ref="BI20:BK20"/>
    <mergeCell ref="I22:M22"/>
    <mergeCell ref="N22:P22"/>
    <mergeCell ref="Q22:W22"/>
    <mergeCell ref="X22:Y22"/>
    <mergeCell ref="AU21:AW21"/>
    <mergeCell ref="AX21:AY21"/>
    <mergeCell ref="BG21:BH21"/>
    <mergeCell ref="BI21:BK21"/>
    <mergeCell ref="BL21:BN21"/>
    <mergeCell ref="BL22:BN22"/>
    <mergeCell ref="BO22:BQ22"/>
    <mergeCell ref="A23:H23"/>
    <mergeCell ref="I23:M23"/>
    <mergeCell ref="N23:S23"/>
    <mergeCell ref="T23:W23"/>
    <mergeCell ref="X23:Z23"/>
    <mergeCell ref="AA23:AC23"/>
    <mergeCell ref="AD23:AI23"/>
    <mergeCell ref="AJ23:AL23"/>
    <mergeCell ref="AN22:AQ22"/>
    <mergeCell ref="AR22:AT22"/>
    <mergeCell ref="AU22:AW22"/>
    <mergeCell ref="AX22:AY22"/>
    <mergeCell ref="BG22:BH22"/>
    <mergeCell ref="BI22:BK22"/>
    <mergeCell ref="Z22:AA22"/>
    <mergeCell ref="AB22:AC22"/>
    <mergeCell ref="AD22:AE22"/>
    <mergeCell ref="AF22:AG22"/>
    <mergeCell ref="AH22:AI22"/>
    <mergeCell ref="AJ22:AM22"/>
    <mergeCell ref="A22:D22"/>
    <mergeCell ref="E22:H22"/>
    <mergeCell ref="BI23:BK23"/>
    <mergeCell ref="BL23:BN23"/>
    <mergeCell ref="BO23:BQ23"/>
    <mergeCell ref="A24:E24"/>
    <mergeCell ref="F24:H24"/>
    <mergeCell ref="I24:M24"/>
    <mergeCell ref="N24:P24"/>
    <mergeCell ref="Q24:V24"/>
    <mergeCell ref="W24:Y24"/>
    <mergeCell ref="Z24:AB24"/>
    <mergeCell ref="AM23:AS23"/>
    <mergeCell ref="AT23:AV23"/>
    <mergeCell ref="AW23:AZ23"/>
    <mergeCell ref="BA23:BC23"/>
    <mergeCell ref="BD23:BE23"/>
    <mergeCell ref="BF23:BH23"/>
    <mergeCell ref="AW24:AZ24"/>
    <mergeCell ref="BA24:BD24"/>
    <mergeCell ref="BE24:BH24"/>
    <mergeCell ref="BI24:BK24"/>
    <mergeCell ref="BL24:BN24"/>
    <mergeCell ref="BO24:BQ24"/>
    <mergeCell ref="AC24:AE24"/>
    <mergeCell ref="AF24:AH24"/>
    <mergeCell ref="AI24:AK24"/>
    <mergeCell ref="AL24:AP24"/>
    <mergeCell ref="AQ24:AS24"/>
    <mergeCell ref="AT24:AV24"/>
    <mergeCell ref="A25:X25"/>
    <mergeCell ref="Y25:BC25"/>
    <mergeCell ref="BD25:BQ25"/>
    <mergeCell ref="A26:I26"/>
    <mergeCell ref="J26:L26"/>
    <mergeCell ref="M26:O26"/>
    <mergeCell ref="P26:S26"/>
    <mergeCell ref="T26:X26"/>
    <mergeCell ref="Y26:AB26"/>
    <mergeCell ref="AC26:AF26"/>
    <mergeCell ref="BD26:BI26"/>
    <mergeCell ref="BJ26:BM26"/>
    <mergeCell ref="BO26:BQ26"/>
    <mergeCell ref="A27:I27"/>
    <mergeCell ref="J27:L27"/>
    <mergeCell ref="M27:O27"/>
    <mergeCell ref="P27:S27"/>
    <mergeCell ref="T27:X27"/>
    <mergeCell ref="Y27:AB27"/>
    <mergeCell ref="AC27:AF27"/>
    <mergeCell ref="AG26:AJ26"/>
    <mergeCell ref="AK26:AN26"/>
    <mergeCell ref="AO26:AR26"/>
    <mergeCell ref="AS26:AV26"/>
    <mergeCell ref="AW26:AZ26"/>
    <mergeCell ref="BA26:BC26"/>
    <mergeCell ref="BD27:BI27"/>
    <mergeCell ref="BJ27:BK27"/>
    <mergeCell ref="BM27:BN27"/>
    <mergeCell ref="BP27:BQ27"/>
    <mergeCell ref="A28:I28"/>
    <mergeCell ref="J28:L28"/>
    <mergeCell ref="M28:O28"/>
    <mergeCell ref="P28:S28"/>
    <mergeCell ref="T28:X28"/>
    <mergeCell ref="Y28:AB28"/>
    <mergeCell ref="AG27:AJ27"/>
    <mergeCell ref="AK27:AN27"/>
    <mergeCell ref="AO27:AR27"/>
    <mergeCell ref="AS27:AV27"/>
    <mergeCell ref="AW27:AZ27"/>
    <mergeCell ref="BA27:BC27"/>
    <mergeCell ref="BA28:BC28"/>
    <mergeCell ref="BD28:BI28"/>
    <mergeCell ref="BJ28:BQ28"/>
    <mergeCell ref="A29:I29"/>
    <mergeCell ref="J29:L29"/>
    <mergeCell ref="M29:O29"/>
    <mergeCell ref="P29:S29"/>
    <mergeCell ref="T29:X29"/>
    <mergeCell ref="Y29:AB29"/>
    <mergeCell ref="AC29:AF29"/>
    <mergeCell ref="AC28:AF28"/>
    <mergeCell ref="AG28:AJ28"/>
    <mergeCell ref="AK28:AN28"/>
    <mergeCell ref="AO28:AR28"/>
    <mergeCell ref="AS28:AV28"/>
    <mergeCell ref="AW28:AZ28"/>
    <mergeCell ref="BD29:BI29"/>
    <mergeCell ref="BJ29:BQ29"/>
    <mergeCell ref="A30:I30"/>
    <mergeCell ref="J30:L30"/>
    <mergeCell ref="M30:O30"/>
    <mergeCell ref="P30:S30"/>
    <mergeCell ref="T30:X30"/>
    <mergeCell ref="Y30:AB30"/>
    <mergeCell ref="AC30:AF30"/>
    <mergeCell ref="AG30:AJ30"/>
    <mergeCell ref="AG29:AJ29"/>
    <mergeCell ref="AK29:AN29"/>
    <mergeCell ref="AO29:AR29"/>
    <mergeCell ref="AS29:AV29"/>
    <mergeCell ref="AW29:AZ29"/>
    <mergeCell ref="BA29:BC29"/>
    <mergeCell ref="BJ30:BQ30"/>
    <mergeCell ref="A31:I31"/>
    <mergeCell ref="J31:L31"/>
    <mergeCell ref="M31:O31"/>
    <mergeCell ref="P31:S31"/>
    <mergeCell ref="T31:X31"/>
    <mergeCell ref="Y31:AB31"/>
    <mergeCell ref="AC31:AF31"/>
    <mergeCell ref="AG31:AJ31"/>
    <mergeCell ref="AK31:AN31"/>
    <mergeCell ref="AK30:AN30"/>
    <mergeCell ref="AO30:AR30"/>
    <mergeCell ref="AS30:AV30"/>
    <mergeCell ref="AW30:AZ30"/>
    <mergeCell ref="BA30:BC30"/>
    <mergeCell ref="BD30:BI30"/>
    <mergeCell ref="BO31:BQ31"/>
    <mergeCell ref="A32:I32"/>
    <mergeCell ref="J32:L32"/>
    <mergeCell ref="M32:O32"/>
    <mergeCell ref="P32:S32"/>
    <mergeCell ref="T32:X32"/>
    <mergeCell ref="Y32:AB32"/>
    <mergeCell ref="AC32:AF32"/>
    <mergeCell ref="AG32:AJ32"/>
    <mergeCell ref="AK32:AN32"/>
    <mergeCell ref="AO31:AR31"/>
    <mergeCell ref="AS31:AV31"/>
    <mergeCell ref="AW31:AZ31"/>
    <mergeCell ref="BA31:BC31"/>
    <mergeCell ref="BD31:BI31"/>
    <mergeCell ref="BJ31:BM31"/>
    <mergeCell ref="AO32:AR32"/>
    <mergeCell ref="AS32:AV32"/>
    <mergeCell ref="AW32:AZ32"/>
    <mergeCell ref="BA32:BC32"/>
    <mergeCell ref="BD32:BQ32"/>
    <mergeCell ref="A33:I33"/>
    <mergeCell ref="J33:L33"/>
    <mergeCell ref="M33:O33"/>
    <mergeCell ref="P33:S33"/>
    <mergeCell ref="T33:X33"/>
    <mergeCell ref="AW33:AZ33"/>
    <mergeCell ref="BA33:BC33"/>
    <mergeCell ref="BD33:BI33"/>
    <mergeCell ref="BJ33:BM33"/>
    <mergeCell ref="BN33:BQ33"/>
    <mergeCell ref="A34:I34"/>
    <mergeCell ref="J34:L34"/>
    <mergeCell ref="M34:O34"/>
    <mergeCell ref="P34:S34"/>
    <mergeCell ref="T34:X34"/>
    <mergeCell ref="Y33:AB33"/>
    <mergeCell ref="AC33:AF33"/>
    <mergeCell ref="AG33:AJ33"/>
    <mergeCell ref="AK33:AN33"/>
    <mergeCell ref="AO33:AR33"/>
    <mergeCell ref="AS33:AV33"/>
    <mergeCell ref="AW34:AZ34"/>
    <mergeCell ref="BA34:BC34"/>
    <mergeCell ref="BD34:BI34"/>
    <mergeCell ref="BJ34:BM34"/>
    <mergeCell ref="BN34:BQ34"/>
    <mergeCell ref="A35:I35"/>
    <mergeCell ref="J35:L35"/>
    <mergeCell ref="M35:O35"/>
    <mergeCell ref="P35:S35"/>
    <mergeCell ref="T35:X35"/>
    <mergeCell ref="Y34:AB34"/>
    <mergeCell ref="AC34:AF34"/>
    <mergeCell ref="AG34:AJ34"/>
    <mergeCell ref="AK34:AN34"/>
    <mergeCell ref="AO34:AR34"/>
    <mergeCell ref="AS34:AV34"/>
    <mergeCell ref="AW35:AZ35"/>
    <mergeCell ref="BA35:BC35"/>
    <mergeCell ref="BD35:BI35"/>
    <mergeCell ref="BJ35:BM35"/>
    <mergeCell ref="BN35:BQ35"/>
    <mergeCell ref="A36:I36"/>
    <mergeCell ref="J36:L36"/>
    <mergeCell ref="M36:O36"/>
    <mergeCell ref="P36:S36"/>
    <mergeCell ref="T36:X36"/>
    <mergeCell ref="Y35:AB35"/>
    <mergeCell ref="AC35:AF35"/>
    <mergeCell ref="AG35:AJ35"/>
    <mergeCell ref="AK35:AN35"/>
    <mergeCell ref="AO35:AR35"/>
    <mergeCell ref="AS35:AV35"/>
    <mergeCell ref="AW36:AZ36"/>
    <mergeCell ref="BA36:BC36"/>
    <mergeCell ref="BD36:BI36"/>
    <mergeCell ref="BJ36:BM36"/>
    <mergeCell ref="BN36:BQ36"/>
    <mergeCell ref="A37:I37"/>
    <mergeCell ref="J37:L37"/>
    <mergeCell ref="M37:O37"/>
    <mergeCell ref="P37:S37"/>
    <mergeCell ref="T37:X37"/>
    <mergeCell ref="Y36:AB36"/>
    <mergeCell ref="AC36:AF36"/>
    <mergeCell ref="AG36:AJ36"/>
    <mergeCell ref="AK36:AN36"/>
    <mergeCell ref="AO36:AR36"/>
    <mergeCell ref="AS36:AV36"/>
    <mergeCell ref="AW37:AZ37"/>
    <mergeCell ref="BA37:BC37"/>
    <mergeCell ref="BD37:BI37"/>
    <mergeCell ref="BJ37:BM37"/>
    <mergeCell ref="BN37:BQ37"/>
    <mergeCell ref="A38:I38"/>
    <mergeCell ref="J38:L38"/>
    <mergeCell ref="M38:O38"/>
    <mergeCell ref="P38:S38"/>
    <mergeCell ref="T38:X38"/>
    <mergeCell ref="Y37:AB37"/>
    <mergeCell ref="AC37:AF37"/>
    <mergeCell ref="AG37:AJ37"/>
    <mergeCell ref="AK37:AN37"/>
    <mergeCell ref="AO37:AR37"/>
    <mergeCell ref="AS37:AV37"/>
    <mergeCell ref="AW38:AZ38"/>
    <mergeCell ref="BA38:BC38"/>
    <mergeCell ref="BD38:BI38"/>
    <mergeCell ref="BJ38:BM38"/>
    <mergeCell ref="BN38:BQ38"/>
    <mergeCell ref="A39:I39"/>
    <mergeCell ref="J39:L39"/>
    <mergeCell ref="M39:O39"/>
    <mergeCell ref="P39:S39"/>
    <mergeCell ref="T39:X39"/>
    <mergeCell ref="Y38:AB38"/>
    <mergeCell ref="AC38:AF38"/>
    <mergeCell ref="AG38:AJ38"/>
    <mergeCell ref="AK38:AN38"/>
    <mergeCell ref="AO38:AR38"/>
    <mergeCell ref="AS38:AV38"/>
    <mergeCell ref="AW39:AZ39"/>
    <mergeCell ref="BA39:BC39"/>
    <mergeCell ref="BD39:BI39"/>
    <mergeCell ref="BJ39:BM39"/>
    <mergeCell ref="BN39:BQ39"/>
    <mergeCell ref="A40:I40"/>
    <mergeCell ref="J40:L40"/>
    <mergeCell ref="M40:O40"/>
    <mergeCell ref="P40:S40"/>
    <mergeCell ref="T40:X40"/>
    <mergeCell ref="Y39:AB39"/>
    <mergeCell ref="AC39:AF39"/>
    <mergeCell ref="AG39:AJ39"/>
    <mergeCell ref="AK39:AN39"/>
    <mergeCell ref="AO39:AR39"/>
    <mergeCell ref="AS39:AV39"/>
    <mergeCell ref="AW40:AZ40"/>
    <mergeCell ref="BA40:BC40"/>
    <mergeCell ref="BD40:BI40"/>
    <mergeCell ref="BJ40:BM40"/>
    <mergeCell ref="BN40:BQ40"/>
    <mergeCell ref="A41:I41"/>
    <mergeCell ref="J41:L41"/>
    <mergeCell ref="M41:O41"/>
    <mergeCell ref="P41:S41"/>
    <mergeCell ref="T41:X41"/>
    <mergeCell ref="Y40:AB40"/>
    <mergeCell ref="AC40:AF40"/>
    <mergeCell ref="AG40:AJ40"/>
    <mergeCell ref="AK40:AN40"/>
    <mergeCell ref="AO40:AR40"/>
    <mergeCell ref="AS40:AV40"/>
    <mergeCell ref="AW41:AZ41"/>
    <mergeCell ref="BA41:BC41"/>
    <mergeCell ref="BD41:BI41"/>
    <mergeCell ref="BJ41:BM41"/>
    <mergeCell ref="BN41:BQ41"/>
    <mergeCell ref="A42:I42"/>
    <mergeCell ref="J42:L42"/>
    <mergeCell ref="M42:O42"/>
    <mergeCell ref="P42:S42"/>
    <mergeCell ref="T42:X42"/>
    <mergeCell ref="Y41:AB41"/>
    <mergeCell ref="AC41:AF41"/>
    <mergeCell ref="AG41:AJ41"/>
    <mergeCell ref="AK41:AN41"/>
    <mergeCell ref="AO41:AR41"/>
    <mergeCell ref="AS41:AV41"/>
    <mergeCell ref="AW42:AZ42"/>
    <mergeCell ref="BA42:BC42"/>
    <mergeCell ref="BD42:BQ42"/>
    <mergeCell ref="A43:I43"/>
    <mergeCell ref="J43:L43"/>
    <mergeCell ref="M43:O43"/>
    <mergeCell ref="P43:S43"/>
    <mergeCell ref="T43:X43"/>
    <mergeCell ref="Y43:AB43"/>
    <mergeCell ref="AC43:AF43"/>
    <mergeCell ref="Y42:AB42"/>
    <mergeCell ref="AC42:AF42"/>
    <mergeCell ref="AG42:AJ42"/>
    <mergeCell ref="AK42:AN42"/>
    <mergeCell ref="AO42:AR42"/>
    <mergeCell ref="AS42:AV42"/>
    <mergeCell ref="BD43:BI43"/>
    <mergeCell ref="BJ43:BQ43"/>
    <mergeCell ref="A44:I44"/>
    <mergeCell ref="J44:L44"/>
    <mergeCell ref="M44:O44"/>
    <mergeCell ref="P44:S44"/>
    <mergeCell ref="T44:X44"/>
    <mergeCell ref="Y44:AB44"/>
    <mergeCell ref="AC44:AF44"/>
    <mergeCell ref="AG44:AJ44"/>
    <mergeCell ref="AG43:AJ43"/>
    <mergeCell ref="AK43:AN43"/>
    <mergeCell ref="AO43:AR43"/>
    <mergeCell ref="AS43:AV43"/>
    <mergeCell ref="AW43:AZ43"/>
    <mergeCell ref="BA43:BC43"/>
    <mergeCell ref="AO45:AR45"/>
    <mergeCell ref="AS45:AV45"/>
    <mergeCell ref="AW45:AZ45"/>
    <mergeCell ref="BA45:BC45"/>
    <mergeCell ref="BD45:BI45"/>
    <mergeCell ref="BJ45:BQ45"/>
    <mergeCell ref="BJ44:BQ44"/>
    <mergeCell ref="A45:I45"/>
    <mergeCell ref="J45:L45"/>
    <mergeCell ref="M45:O45"/>
    <mergeCell ref="P45:S45"/>
    <mergeCell ref="T45:X45"/>
    <mergeCell ref="Y45:AB45"/>
    <mergeCell ref="AC45:AF45"/>
    <mergeCell ref="AG45:AJ45"/>
    <mergeCell ref="AK45:AN45"/>
    <mergeCell ref="AK44:AN44"/>
    <mergeCell ref="AO44:AR44"/>
    <mergeCell ref="AS44:AV44"/>
    <mergeCell ref="AW44:AZ44"/>
    <mergeCell ref="BA44:BC44"/>
    <mergeCell ref="BD44:BI44"/>
    <mergeCell ref="BA46:BC46"/>
    <mergeCell ref="BD46:BI46"/>
    <mergeCell ref="BJ46:BQ46"/>
    <mergeCell ref="A47:BQ47"/>
    <mergeCell ref="A48:C48"/>
    <mergeCell ref="D48:F48"/>
    <mergeCell ref="G48:I48"/>
    <mergeCell ref="J48:BQ48"/>
    <mergeCell ref="AC46:AF46"/>
    <mergeCell ref="AG46:AJ46"/>
    <mergeCell ref="AK46:AN46"/>
    <mergeCell ref="AO46:AR46"/>
    <mergeCell ref="AS46:AV46"/>
    <mergeCell ref="AW46:AZ46"/>
    <mergeCell ref="A46:I46"/>
    <mergeCell ref="J46:L46"/>
    <mergeCell ref="M46:O46"/>
    <mergeCell ref="P46:S46"/>
    <mergeCell ref="T46:X46"/>
    <mergeCell ref="Y46:AB46"/>
    <mergeCell ref="A51:C51"/>
    <mergeCell ref="D51:F51"/>
    <mergeCell ref="G51:I51"/>
    <mergeCell ref="J51:BQ51"/>
    <mergeCell ref="A52:C52"/>
    <mergeCell ref="D52:F52"/>
    <mergeCell ref="G52:I52"/>
    <mergeCell ref="J52:BQ52"/>
    <mergeCell ref="A49:C49"/>
    <mergeCell ref="D49:F49"/>
    <mergeCell ref="G49:I49"/>
    <mergeCell ref="J49:BQ49"/>
    <mergeCell ref="A50:C50"/>
    <mergeCell ref="D50:F50"/>
    <mergeCell ref="G50:I50"/>
    <mergeCell ref="J50:BQ50"/>
    <mergeCell ref="A55:C55"/>
    <mergeCell ref="D55:F55"/>
    <mergeCell ref="G55:I55"/>
    <mergeCell ref="J55:BQ55"/>
    <mergeCell ref="A56:C56"/>
    <mergeCell ref="D56:F56"/>
    <mergeCell ref="G56:I56"/>
    <mergeCell ref="J56:BQ56"/>
    <mergeCell ref="A53:C53"/>
    <mergeCell ref="D53:F53"/>
    <mergeCell ref="G53:I53"/>
    <mergeCell ref="J53:BQ53"/>
    <mergeCell ref="A54:C54"/>
    <mergeCell ref="D54:F54"/>
    <mergeCell ref="G54:I54"/>
    <mergeCell ref="J54:BQ54"/>
    <mergeCell ref="A59:C59"/>
    <mergeCell ref="D59:F59"/>
    <mergeCell ref="G59:I59"/>
    <mergeCell ref="J59:BQ59"/>
    <mergeCell ref="A60:C60"/>
    <mergeCell ref="D60:F60"/>
    <mergeCell ref="G60:I60"/>
    <mergeCell ref="J60:BQ60"/>
    <mergeCell ref="A57:C57"/>
    <mergeCell ref="D57:F57"/>
    <mergeCell ref="G57:I57"/>
    <mergeCell ref="J57:BQ57"/>
    <mergeCell ref="A58:C58"/>
    <mergeCell ref="D58:F58"/>
    <mergeCell ref="G58:I58"/>
    <mergeCell ref="J58:BQ58"/>
    <mergeCell ref="A63:C63"/>
    <mergeCell ref="D63:F63"/>
    <mergeCell ref="G63:I63"/>
    <mergeCell ref="J63:BQ63"/>
    <mergeCell ref="A64:C64"/>
    <mergeCell ref="D64:F64"/>
    <mergeCell ref="G64:I64"/>
    <mergeCell ref="J64:BQ64"/>
    <mergeCell ref="A61:C61"/>
    <mergeCell ref="D61:F61"/>
    <mergeCell ref="G61:I61"/>
    <mergeCell ref="J61:BQ61"/>
    <mergeCell ref="A62:C62"/>
    <mergeCell ref="D62:F62"/>
    <mergeCell ref="G62:I62"/>
    <mergeCell ref="J62:BQ62"/>
    <mergeCell ref="A67:C67"/>
    <mergeCell ref="D67:F67"/>
    <mergeCell ref="G67:I67"/>
    <mergeCell ref="J67:BQ67"/>
    <mergeCell ref="A68:C68"/>
    <mergeCell ref="D68:F68"/>
    <mergeCell ref="G68:I68"/>
    <mergeCell ref="J68:BQ68"/>
    <mergeCell ref="A65:C65"/>
    <mergeCell ref="D65:F65"/>
    <mergeCell ref="G65:I65"/>
    <mergeCell ref="J65:BQ65"/>
    <mergeCell ref="A66:C66"/>
    <mergeCell ref="D66:F66"/>
    <mergeCell ref="G66:I66"/>
    <mergeCell ref="J66:BQ66"/>
    <mergeCell ref="A71:C71"/>
    <mergeCell ref="D71:F71"/>
    <mergeCell ref="G71:I71"/>
    <mergeCell ref="J71:BQ71"/>
    <mergeCell ref="A72:C72"/>
    <mergeCell ref="D72:F72"/>
    <mergeCell ref="G72:I72"/>
    <mergeCell ref="J72:BQ72"/>
    <mergeCell ref="A69:C69"/>
    <mergeCell ref="D69:F69"/>
    <mergeCell ref="G69:I69"/>
    <mergeCell ref="J69:BQ69"/>
    <mergeCell ref="A70:C70"/>
    <mergeCell ref="D70:F70"/>
    <mergeCell ref="G70:I70"/>
    <mergeCell ref="J70:BQ70"/>
    <mergeCell ref="A75:C75"/>
    <mergeCell ref="D75:F75"/>
    <mergeCell ref="G75:I75"/>
    <mergeCell ref="J75:BQ75"/>
    <mergeCell ref="A76:C76"/>
    <mergeCell ref="D76:F76"/>
    <mergeCell ref="G76:I76"/>
    <mergeCell ref="J76:BQ76"/>
    <mergeCell ref="A73:C73"/>
    <mergeCell ref="D73:F73"/>
    <mergeCell ref="G73:I73"/>
    <mergeCell ref="J73:BQ73"/>
    <mergeCell ref="A74:C74"/>
    <mergeCell ref="D74:F74"/>
    <mergeCell ref="G74:I74"/>
    <mergeCell ref="J74:BQ74"/>
    <mergeCell ref="A79:C79"/>
    <mergeCell ref="D79:F79"/>
    <mergeCell ref="G79:I79"/>
    <mergeCell ref="J79:BQ79"/>
    <mergeCell ref="A80:F80"/>
    <mergeCell ref="G80:I80"/>
    <mergeCell ref="J80:T80"/>
    <mergeCell ref="U80:BQ80"/>
    <mergeCell ref="A77:C77"/>
    <mergeCell ref="D77:F77"/>
    <mergeCell ref="G77:I77"/>
    <mergeCell ref="J77:BQ77"/>
    <mergeCell ref="A78:C78"/>
    <mergeCell ref="D78:F78"/>
    <mergeCell ref="G78:I78"/>
    <mergeCell ref="J78:BQ78"/>
    <mergeCell ref="BO81:BQ81"/>
    <mergeCell ref="A82:M82"/>
    <mergeCell ref="N82:Q82"/>
    <mergeCell ref="R82:T82"/>
    <mergeCell ref="U82:Y82"/>
    <mergeCell ref="Z82:AA82"/>
    <mergeCell ref="AB81:AF82"/>
    <mergeCell ref="AG81:AI81"/>
    <mergeCell ref="AJ81:AL81"/>
    <mergeCell ref="AM81:AO81"/>
    <mergeCell ref="AP81:AR81"/>
    <mergeCell ref="AS81:AX81"/>
    <mergeCell ref="AG82:AI82"/>
    <mergeCell ref="AJ82:AL82"/>
    <mergeCell ref="AM82:AO82"/>
    <mergeCell ref="AP82:AR82"/>
    <mergeCell ref="A81:F81"/>
    <mergeCell ref="G81:I81"/>
    <mergeCell ref="J81:O81"/>
    <mergeCell ref="P81:R81"/>
    <mergeCell ref="S81:X81"/>
    <mergeCell ref="Y81:AA81"/>
    <mergeCell ref="A83:H83"/>
    <mergeCell ref="I83:N83"/>
    <mergeCell ref="O83:V83"/>
    <mergeCell ref="W83:AB83"/>
    <mergeCell ref="AC83:AJ83"/>
    <mergeCell ref="AY81:BD81"/>
    <mergeCell ref="BE81:BI81"/>
    <mergeCell ref="BJ81:BK82"/>
    <mergeCell ref="BL81:BN81"/>
    <mergeCell ref="AK83:AP83"/>
    <mergeCell ref="AQ83:AX83"/>
    <mergeCell ref="AY83:BD83"/>
    <mergeCell ref="BE83:BH83"/>
    <mergeCell ref="BI83:BQ83"/>
    <mergeCell ref="AS82:AX82"/>
    <mergeCell ref="AY82:BD82"/>
    <mergeCell ref="BE82:BI82"/>
    <mergeCell ref="BL82:BN82"/>
    <mergeCell ref="BO82:BQ82"/>
  </mergeCells>
  <dataValidations count="1">
    <dataValidation type="list" allowBlank="1" showInputMessage="1" showErrorMessage="1" sqref="AY82:BD82">
      <formula1>$CL$5:$CL$45</formula1>
    </dataValidation>
  </dataValidations>
  <printOptions horizontalCentered="1" verticalCentered="1"/>
  <pageMargins left="0.25" right="0.25" top="0.5" bottom="0.5" header="0.3" footer="0.3"/>
  <pageSetup paperSize="5"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NewDDR">
                <anchor moveWithCells="1" sizeWithCells="1">
                  <from>
                    <xdr:col>63</xdr:col>
                    <xdr:colOff>38100</xdr:colOff>
                    <xdr:row>0</xdr:row>
                    <xdr:rowOff>38100</xdr:rowOff>
                  </from>
                  <to>
                    <xdr:col>68</xdr:col>
                    <xdr:colOff>104775</xdr:colOff>
                    <xdr:row>0</xdr:row>
                    <xdr:rowOff>228600</xdr:rowOff>
                  </to>
                </anchor>
              </controlPr>
            </control>
          </mc:Choice>
        </mc:AlternateContent>
        <mc:AlternateContent xmlns:mc="http://schemas.openxmlformats.org/markup-compatibility/2006">
          <mc:Choice Requires="x14">
            <control shapeId="18434" r:id="rId5" name="Button 2">
              <controlPr defaultSize="0" print="0" autoFill="0" autoPict="0" macro="[0]!GetSurveys">
                <anchor moveWithCells="1" sizeWithCells="1">
                  <from>
                    <xdr:col>56</xdr:col>
                    <xdr:colOff>9525</xdr:colOff>
                    <xdr:row>0</xdr:row>
                    <xdr:rowOff>28575</xdr:rowOff>
                  </from>
                  <to>
                    <xdr:col>62</xdr:col>
                    <xdr:colOff>133350</xdr:colOff>
                    <xdr:row>0</xdr:row>
                    <xdr:rowOff>228600</xdr:rowOff>
                  </to>
                </anchor>
              </controlPr>
            </control>
          </mc:Choice>
        </mc:AlternateContent>
        <mc:AlternateContent xmlns:mc="http://schemas.openxmlformats.org/markup-compatibility/2006">
          <mc:Choice Requires="x14">
            <control shapeId="18435" r:id="rId6" name="Button 3">
              <controlPr defaultSize="0" print="0" autoFill="0" autoPict="0" macro="[0]!RetrieveCosts">
                <anchor moveWithCells="1" sizeWithCells="1">
                  <from>
                    <xdr:col>50</xdr:col>
                    <xdr:colOff>19050</xdr:colOff>
                    <xdr:row>0</xdr:row>
                    <xdr:rowOff>38100</xdr:rowOff>
                  </from>
                  <to>
                    <xdr:col>55</xdr:col>
                    <xdr:colOff>104775</xdr:colOff>
                    <xdr:row>0</xdr:row>
                    <xdr:rowOff>219075</xdr:rowOff>
                  </to>
                </anchor>
              </controlPr>
            </control>
          </mc:Choice>
        </mc:AlternateContent>
        <mc:AlternateContent xmlns:mc="http://schemas.openxmlformats.org/markup-compatibility/2006">
          <mc:Choice Requires="x14">
            <control shapeId="18436" r:id="rId7" name="Button 4">
              <controlPr defaultSize="0" print="0" autoFill="0" autoPict="0" macro="[0]!Roush1">
                <anchor moveWithCells="1" sizeWithCells="1">
                  <from>
                    <xdr:col>42</xdr:col>
                    <xdr:colOff>95250</xdr:colOff>
                    <xdr:row>0</xdr:row>
                    <xdr:rowOff>47625</xdr:rowOff>
                  </from>
                  <to>
                    <xdr:col>49</xdr:col>
                    <xdr:colOff>47625</xdr:colOff>
                    <xdr:row>0</xdr:row>
                    <xdr:rowOff>228600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CM118"/>
  <sheetViews>
    <sheetView topLeftCell="A40" zoomScale="85" zoomScaleNormal="85" workbookViewId="0">
      <selection activeCell="A21" sqref="A21:D21"/>
    </sheetView>
  </sheetViews>
  <sheetFormatPr defaultRowHeight="12"/>
  <cols>
    <col min="1" max="1" width="1.7109375" style="4" customWidth="1"/>
    <col min="2" max="2" width="2" style="4" customWidth="1"/>
    <col min="3" max="4" width="1.7109375" style="4" customWidth="1"/>
    <col min="5" max="5" width="2" style="4" customWidth="1"/>
    <col min="6" max="6" width="1.7109375" style="4" customWidth="1"/>
    <col min="7" max="10" width="2" style="4" customWidth="1"/>
    <col min="11" max="11" width="2.28515625" style="4" customWidth="1"/>
    <col min="12" max="13" width="2" style="4" customWidth="1"/>
    <col min="14" max="14" width="2.5703125" style="4" customWidth="1"/>
    <col min="15" max="15" width="2" style="4" customWidth="1"/>
    <col min="16" max="16" width="2.5703125" style="4" customWidth="1"/>
    <col min="17" max="17" width="2.28515625" style="4" customWidth="1"/>
    <col min="18" max="23" width="2" style="4" customWidth="1"/>
    <col min="24" max="28" width="1.85546875" style="4" customWidth="1"/>
    <col min="29" max="30" width="2" style="4" customWidth="1"/>
    <col min="31" max="35" width="1.85546875" style="4" customWidth="1"/>
    <col min="36" max="36" width="2.7109375" style="4" customWidth="1"/>
    <col min="37" max="42" width="2" style="4" customWidth="1"/>
    <col min="43" max="43" width="2.5703125" style="4" customWidth="1"/>
    <col min="44" max="44" width="2.7109375" style="4" customWidth="1"/>
    <col min="45" max="51" width="2" style="4" customWidth="1"/>
    <col min="52" max="58" width="2.5703125" style="4" customWidth="1"/>
    <col min="59" max="60" width="2" style="4" customWidth="1"/>
    <col min="61" max="62" width="2.140625" style="4" customWidth="1"/>
    <col min="63" max="69" width="2" style="4" customWidth="1"/>
    <col min="70" max="89" width="9.140625" style="1"/>
    <col min="90" max="90" width="26.7109375" style="1" customWidth="1"/>
    <col min="91" max="16384" width="9.140625" style="1"/>
  </cols>
  <sheetData>
    <row r="1" spans="1:90" ht="21.75" customHeight="1" thickBot="1">
      <c r="A1" s="718" t="s">
        <v>388</v>
      </c>
      <c r="B1" s="718"/>
      <c r="C1" s="718"/>
      <c r="D1" s="718"/>
      <c r="E1" s="718"/>
      <c r="F1" s="718"/>
      <c r="G1" s="718"/>
      <c r="H1" s="718"/>
      <c r="I1" s="718"/>
      <c r="J1" s="718"/>
      <c r="K1" s="718"/>
      <c r="L1" s="718"/>
      <c r="M1" s="718"/>
      <c r="N1" s="718"/>
      <c r="O1" s="718"/>
      <c r="P1" s="718"/>
      <c r="Q1" s="718"/>
      <c r="R1" s="718"/>
      <c r="S1" s="718"/>
      <c r="T1" s="718"/>
      <c r="U1" s="718"/>
      <c r="V1" s="718"/>
      <c r="W1" s="718"/>
      <c r="X1" s="718"/>
      <c r="Y1" s="718"/>
      <c r="Z1" s="718"/>
      <c r="AA1" s="718"/>
      <c r="AB1" s="718"/>
      <c r="AC1" s="718"/>
      <c r="AD1" s="718"/>
      <c r="AE1" s="718"/>
      <c r="AF1" s="718"/>
      <c r="AG1" s="718"/>
      <c r="AH1" s="718"/>
      <c r="AI1" s="718"/>
      <c r="AJ1" s="718"/>
      <c r="AK1" s="718"/>
      <c r="AL1" s="718"/>
      <c r="AM1" s="718"/>
      <c r="AN1" s="718"/>
      <c r="AO1" s="718"/>
      <c r="AP1" s="718"/>
      <c r="AQ1" s="718"/>
      <c r="AR1" s="718"/>
      <c r="AS1" s="718"/>
      <c r="AT1" s="718"/>
      <c r="AU1" s="718"/>
      <c r="AV1" s="718"/>
      <c r="AW1" s="718"/>
      <c r="AX1" s="718"/>
      <c r="AY1" s="718"/>
      <c r="AZ1" s="718"/>
      <c r="BA1" s="718"/>
      <c r="BB1" s="718"/>
      <c r="BC1" s="718"/>
      <c r="BD1" s="718"/>
      <c r="BE1" s="718"/>
      <c r="BF1" s="718"/>
      <c r="BG1" s="718"/>
      <c r="BH1" s="718"/>
      <c r="BI1" s="718"/>
      <c r="BJ1" s="718"/>
      <c r="BK1" s="718"/>
      <c r="BL1" s="718"/>
      <c r="BM1" s="718"/>
      <c r="BN1" s="718"/>
      <c r="BO1" s="718"/>
      <c r="BP1" s="718"/>
      <c r="BQ1" s="718"/>
    </row>
    <row r="2" spans="1:90" ht="19.5" customHeight="1">
      <c r="A2" s="719"/>
      <c r="B2" s="720"/>
      <c r="C2" s="720"/>
      <c r="D2" s="720"/>
      <c r="E2" s="720"/>
      <c r="F2" s="720"/>
      <c r="G2" s="720"/>
      <c r="H2" s="720"/>
      <c r="I2" s="720"/>
      <c r="J2" s="720"/>
      <c r="K2" s="720"/>
      <c r="L2" s="720"/>
      <c r="M2" s="720"/>
      <c r="N2" s="720"/>
      <c r="O2" s="720"/>
      <c r="P2" s="720"/>
      <c r="Q2" s="720"/>
      <c r="R2" s="720"/>
      <c r="S2" s="720"/>
      <c r="T2" s="720"/>
      <c r="U2" s="720"/>
      <c r="V2" s="720"/>
      <c r="W2" s="720"/>
      <c r="X2" s="721"/>
      <c r="Y2" s="480" t="s">
        <v>1</v>
      </c>
      <c r="Z2" s="477"/>
      <c r="AA2" s="477"/>
      <c r="AB2" s="477"/>
      <c r="AC2" s="477"/>
      <c r="AD2" s="477"/>
      <c r="AE2" s="477"/>
      <c r="AF2" s="479"/>
      <c r="AG2" s="480" t="s">
        <v>2</v>
      </c>
      <c r="AH2" s="477"/>
      <c r="AI2" s="477"/>
      <c r="AJ2" s="477"/>
      <c r="AK2" s="477"/>
      <c r="AL2" s="479"/>
      <c r="AM2" s="480" t="s">
        <v>3</v>
      </c>
      <c r="AN2" s="477"/>
      <c r="AO2" s="477"/>
      <c r="AP2" s="477"/>
      <c r="AQ2" s="477"/>
      <c r="AR2" s="477"/>
      <c r="AS2" s="477"/>
      <c r="AT2" s="479"/>
      <c r="AU2" s="477" t="s">
        <v>5</v>
      </c>
      <c r="AV2" s="477"/>
      <c r="AW2" s="477"/>
      <c r="AX2" s="477"/>
      <c r="AY2" s="477"/>
      <c r="AZ2" s="477"/>
      <c r="BA2" s="477"/>
      <c r="BB2" s="477"/>
      <c r="BC2" s="477"/>
      <c r="BD2" s="479"/>
      <c r="BE2" s="480" t="s">
        <v>0</v>
      </c>
      <c r="BF2" s="477"/>
      <c r="BG2" s="477"/>
      <c r="BH2" s="477"/>
      <c r="BI2" s="477"/>
      <c r="BJ2" s="477"/>
      <c r="BK2" s="477"/>
      <c r="BL2" s="477"/>
      <c r="BM2" s="477"/>
      <c r="BN2" s="477"/>
      <c r="BO2" s="477"/>
      <c r="BP2" s="477"/>
      <c r="BQ2" s="479"/>
    </row>
    <row r="3" spans="1:90" ht="30" customHeight="1" thickBot="1">
      <c r="A3" s="722"/>
      <c r="B3" s="723"/>
      <c r="C3" s="723"/>
      <c r="D3" s="723"/>
      <c r="E3" s="723"/>
      <c r="F3" s="723"/>
      <c r="G3" s="723"/>
      <c r="H3" s="723"/>
      <c r="I3" s="723"/>
      <c r="J3" s="723"/>
      <c r="K3" s="723"/>
      <c r="L3" s="723"/>
      <c r="M3" s="723"/>
      <c r="N3" s="723"/>
      <c r="O3" s="723"/>
      <c r="P3" s="723"/>
      <c r="Q3" s="723"/>
      <c r="R3" s="723"/>
      <c r="S3" s="723"/>
      <c r="T3" s="723"/>
      <c r="U3" s="723"/>
      <c r="V3" s="723"/>
      <c r="W3" s="723"/>
      <c r="X3" s="724"/>
      <c r="Y3" s="705" t="s">
        <v>224</v>
      </c>
      <c r="Z3" s="706"/>
      <c r="AA3" s="706"/>
      <c r="AB3" s="706"/>
      <c r="AC3" s="706"/>
      <c r="AD3" s="706"/>
      <c r="AE3" s="706"/>
      <c r="AF3" s="707"/>
      <c r="AG3" s="705" t="s">
        <v>225</v>
      </c>
      <c r="AH3" s="706"/>
      <c r="AI3" s="706"/>
      <c r="AJ3" s="706"/>
      <c r="AK3" s="706"/>
      <c r="AL3" s="707"/>
      <c r="AM3" s="705" t="s">
        <v>4</v>
      </c>
      <c r="AN3" s="706"/>
      <c r="AO3" s="706"/>
      <c r="AP3" s="706"/>
      <c r="AQ3" s="706"/>
      <c r="AR3" s="706"/>
      <c r="AS3" s="706"/>
      <c r="AT3" s="707"/>
      <c r="AU3" s="706" t="s">
        <v>406</v>
      </c>
      <c r="AV3" s="706"/>
      <c r="AW3" s="706"/>
      <c r="AX3" s="706"/>
      <c r="AY3" s="706"/>
      <c r="AZ3" s="706"/>
      <c r="BA3" s="706"/>
      <c r="BB3" s="706"/>
      <c r="BC3" s="706"/>
      <c r="BD3" s="707"/>
      <c r="BE3" s="717">
        <f>'Day 1'!BE3 + 1</f>
        <v>42087</v>
      </c>
      <c r="BF3" s="706"/>
      <c r="BG3" s="706"/>
      <c r="BH3" s="706"/>
      <c r="BI3" s="706"/>
      <c r="BJ3" s="706"/>
      <c r="BK3" s="706"/>
      <c r="BL3" s="706"/>
      <c r="BM3" s="706"/>
      <c r="BN3" s="706"/>
      <c r="BO3" s="706"/>
      <c r="BP3" s="706"/>
      <c r="BQ3" s="707"/>
    </row>
    <row r="4" spans="1:90" ht="19.5" customHeight="1">
      <c r="A4" s="722"/>
      <c r="B4" s="723"/>
      <c r="C4" s="723"/>
      <c r="D4" s="723"/>
      <c r="E4" s="723"/>
      <c r="F4" s="723"/>
      <c r="G4" s="723"/>
      <c r="H4" s="723"/>
      <c r="I4" s="723"/>
      <c r="J4" s="723"/>
      <c r="K4" s="723"/>
      <c r="L4" s="723"/>
      <c r="M4" s="723"/>
      <c r="N4" s="723"/>
      <c r="O4" s="723"/>
      <c r="P4" s="723"/>
      <c r="Q4" s="723"/>
      <c r="R4" s="723"/>
      <c r="S4" s="723"/>
      <c r="T4" s="723"/>
      <c r="U4" s="723"/>
      <c r="V4" s="723"/>
      <c r="W4" s="723"/>
      <c r="X4" s="724"/>
      <c r="Y4" s="480" t="s">
        <v>6</v>
      </c>
      <c r="Z4" s="477"/>
      <c r="AA4" s="477"/>
      <c r="AB4" s="477"/>
      <c r="AC4" s="477"/>
      <c r="AD4" s="477"/>
      <c r="AE4" s="477"/>
      <c r="AF4" s="477"/>
      <c r="AG4" s="477"/>
      <c r="AH4" s="477"/>
      <c r="AI4" s="477"/>
      <c r="AJ4" s="477"/>
      <c r="AK4" s="477"/>
      <c r="AL4" s="479"/>
      <c r="AM4" s="480" t="s">
        <v>7</v>
      </c>
      <c r="AN4" s="477"/>
      <c r="AO4" s="477"/>
      <c r="AP4" s="477"/>
      <c r="AQ4" s="477"/>
      <c r="AR4" s="477"/>
      <c r="AS4" s="477"/>
      <c r="AT4" s="479"/>
      <c r="AU4" s="477" t="s">
        <v>8</v>
      </c>
      <c r="AV4" s="477"/>
      <c r="AW4" s="477"/>
      <c r="AX4" s="477"/>
      <c r="AY4" s="477"/>
      <c r="AZ4" s="479"/>
      <c r="BA4" s="480" t="s">
        <v>9</v>
      </c>
      <c r="BB4" s="477"/>
      <c r="BC4" s="477"/>
      <c r="BD4" s="479"/>
      <c r="BE4" s="480" t="s">
        <v>10</v>
      </c>
      <c r="BF4" s="477"/>
      <c r="BG4" s="477"/>
      <c r="BH4" s="477"/>
      <c r="BI4" s="477"/>
      <c r="BJ4" s="479"/>
      <c r="BK4" s="480" t="s">
        <v>11</v>
      </c>
      <c r="BL4" s="477"/>
      <c r="BM4" s="477"/>
      <c r="BN4" s="477"/>
      <c r="BO4" s="477"/>
      <c r="BP4" s="477"/>
      <c r="BQ4" s="479"/>
      <c r="CL4" s="8" t="s">
        <v>117</v>
      </c>
    </row>
    <row r="5" spans="1:90" ht="30" customHeight="1" thickBot="1">
      <c r="A5" s="725"/>
      <c r="B5" s="726"/>
      <c r="C5" s="726"/>
      <c r="D5" s="726"/>
      <c r="E5" s="726"/>
      <c r="F5" s="726"/>
      <c r="G5" s="726"/>
      <c r="H5" s="726"/>
      <c r="I5" s="726"/>
      <c r="J5" s="726"/>
      <c r="K5" s="726"/>
      <c r="L5" s="726"/>
      <c r="M5" s="726"/>
      <c r="N5" s="726"/>
      <c r="O5" s="726"/>
      <c r="P5" s="726"/>
      <c r="Q5" s="726"/>
      <c r="R5" s="726"/>
      <c r="S5" s="726"/>
      <c r="T5" s="726"/>
      <c r="U5" s="726"/>
      <c r="V5" s="726"/>
      <c r="W5" s="726"/>
      <c r="X5" s="727"/>
      <c r="Y5" s="705" t="s">
        <v>407</v>
      </c>
      <c r="Z5" s="706"/>
      <c r="AA5" s="706"/>
      <c r="AB5" s="706"/>
      <c r="AC5" s="706"/>
      <c r="AD5" s="706"/>
      <c r="AE5" s="706"/>
      <c r="AF5" s="706"/>
      <c r="AG5" s="706"/>
      <c r="AH5" s="706"/>
      <c r="AI5" s="706"/>
      <c r="AJ5" s="706"/>
      <c r="AK5" s="706"/>
      <c r="AL5" s="707"/>
      <c r="AM5" s="708" t="s">
        <v>408</v>
      </c>
      <c r="AN5" s="709"/>
      <c r="AO5" s="709"/>
      <c r="AP5" s="709"/>
      <c r="AQ5" s="709"/>
      <c r="AR5" s="709"/>
      <c r="AS5" s="709"/>
      <c r="AT5" s="710"/>
      <c r="AU5" s="706" t="s">
        <v>409</v>
      </c>
      <c r="AV5" s="706"/>
      <c r="AW5" s="706"/>
      <c r="AX5" s="706"/>
      <c r="AY5" s="706"/>
      <c r="AZ5" s="707"/>
      <c r="BA5" s="711">
        <v>4640</v>
      </c>
      <c r="BB5" s="712"/>
      <c r="BC5" s="712"/>
      <c r="BD5" s="713"/>
      <c r="BE5" s="711">
        <v>20</v>
      </c>
      <c r="BF5" s="712"/>
      <c r="BG5" s="712"/>
      <c r="BH5" s="712"/>
      <c r="BI5" s="712"/>
      <c r="BJ5" s="713"/>
      <c r="BK5" s="714">
        <v>42085</v>
      </c>
      <c r="BL5" s="715"/>
      <c r="BM5" s="715"/>
      <c r="BN5" s="715"/>
      <c r="BO5" s="715"/>
      <c r="BP5" s="715"/>
      <c r="BQ5" s="716"/>
      <c r="CL5" s="66" t="s">
        <v>128</v>
      </c>
    </row>
    <row r="6" spans="1:90" ht="19.5" customHeight="1">
      <c r="A6" s="471" t="s">
        <v>12</v>
      </c>
      <c r="B6" s="472"/>
      <c r="C6" s="472"/>
      <c r="D6" s="472"/>
      <c r="E6" s="472"/>
      <c r="F6" s="473"/>
      <c r="G6" s="471" t="s">
        <v>13</v>
      </c>
      <c r="H6" s="472"/>
      <c r="I6" s="472"/>
      <c r="J6" s="472"/>
      <c r="K6" s="473"/>
      <c r="L6" s="471" t="s">
        <v>14</v>
      </c>
      <c r="M6" s="472"/>
      <c r="N6" s="472"/>
      <c r="O6" s="472"/>
      <c r="P6" s="472"/>
      <c r="Q6" s="472"/>
      <c r="R6" s="472"/>
      <c r="S6" s="472"/>
      <c r="T6" s="473"/>
      <c r="U6" s="471" t="s">
        <v>15</v>
      </c>
      <c r="V6" s="472"/>
      <c r="W6" s="472"/>
      <c r="X6" s="472"/>
      <c r="Y6" s="472"/>
      <c r="Z6" s="472"/>
      <c r="AA6" s="472"/>
      <c r="AB6" s="472"/>
      <c r="AC6" s="472"/>
      <c r="AD6" s="472"/>
      <c r="AE6" s="472"/>
      <c r="AF6" s="472"/>
      <c r="AG6" s="472"/>
      <c r="AH6" s="472"/>
      <c r="AI6" s="472"/>
      <c r="AJ6" s="472"/>
      <c r="AK6" s="472"/>
      <c r="AL6" s="473"/>
      <c r="AM6" s="471" t="s">
        <v>19</v>
      </c>
      <c r="AN6" s="472"/>
      <c r="AO6" s="472"/>
      <c r="AP6" s="472"/>
      <c r="AQ6" s="472"/>
      <c r="AR6" s="472"/>
      <c r="AS6" s="472"/>
      <c r="AT6" s="473"/>
      <c r="AU6" s="480" t="s">
        <v>91</v>
      </c>
      <c r="AV6" s="477"/>
      <c r="AW6" s="477"/>
      <c r="AX6" s="477"/>
      <c r="AY6" s="477"/>
      <c r="AZ6" s="477"/>
      <c r="BA6" s="477"/>
      <c r="BB6" s="477"/>
      <c r="BC6" s="479"/>
      <c r="BD6" s="471" t="s">
        <v>17</v>
      </c>
      <c r="BE6" s="472"/>
      <c r="BF6" s="472"/>
      <c r="BG6" s="472"/>
      <c r="BH6" s="472"/>
      <c r="BI6" s="472"/>
      <c r="BJ6" s="473"/>
      <c r="BK6" s="471" t="s">
        <v>16</v>
      </c>
      <c r="BL6" s="472"/>
      <c r="BM6" s="472"/>
      <c r="BN6" s="472"/>
      <c r="BO6" s="472"/>
      <c r="BP6" s="472"/>
      <c r="BQ6" s="473"/>
      <c r="CL6" s="9" t="s">
        <v>261</v>
      </c>
    </row>
    <row r="7" spans="1:90" ht="19.5" customHeight="1" thickBot="1">
      <c r="A7" s="693">
        <v>1065</v>
      </c>
      <c r="B7" s="694"/>
      <c r="C7" s="694"/>
      <c r="D7" s="694"/>
      <c r="E7" s="694"/>
      <c r="F7" s="695"/>
      <c r="G7" s="693"/>
      <c r="H7" s="694"/>
      <c r="I7" s="694"/>
      <c r="J7" s="694"/>
      <c r="K7" s="695"/>
      <c r="L7" s="696" t="s">
        <v>420</v>
      </c>
      <c r="M7" s="697"/>
      <c r="N7" s="697"/>
      <c r="O7" s="697"/>
      <c r="P7" s="697"/>
      <c r="Q7" s="697"/>
      <c r="R7" s="697"/>
      <c r="S7" s="697"/>
      <c r="T7" s="698"/>
      <c r="U7" s="696" t="s">
        <v>456</v>
      </c>
      <c r="V7" s="697"/>
      <c r="W7" s="697"/>
      <c r="X7" s="697"/>
      <c r="Y7" s="697"/>
      <c r="Z7" s="697"/>
      <c r="AA7" s="697"/>
      <c r="AB7" s="697"/>
      <c r="AC7" s="697"/>
      <c r="AD7" s="697"/>
      <c r="AE7" s="697"/>
      <c r="AF7" s="697"/>
      <c r="AG7" s="697"/>
      <c r="AH7" s="697"/>
      <c r="AI7" s="697"/>
      <c r="AJ7" s="697"/>
      <c r="AK7" s="697"/>
      <c r="AL7" s="698"/>
      <c r="AM7" s="687" t="s">
        <v>410</v>
      </c>
      <c r="AN7" s="688"/>
      <c r="AO7" s="688"/>
      <c r="AP7" s="688"/>
      <c r="AQ7" s="688"/>
      <c r="AR7" s="688"/>
      <c r="AS7" s="688"/>
      <c r="AT7" s="689"/>
      <c r="AU7" s="699" t="s">
        <v>411</v>
      </c>
      <c r="AV7" s="700"/>
      <c r="AW7" s="700"/>
      <c r="AX7" s="700"/>
      <c r="AY7" s="700"/>
      <c r="AZ7" s="700"/>
      <c r="BA7" s="700"/>
      <c r="BB7" s="700"/>
      <c r="BC7" s="701"/>
      <c r="BD7" s="702">
        <v>1.36</v>
      </c>
      <c r="BE7" s="703"/>
      <c r="BF7" s="704" t="s">
        <v>18</v>
      </c>
      <c r="BG7" s="704"/>
      <c r="BH7" s="704"/>
      <c r="BI7" s="685">
        <v>10</v>
      </c>
      <c r="BJ7" s="686"/>
      <c r="BK7" s="687">
        <v>42085</v>
      </c>
      <c r="BL7" s="688"/>
      <c r="BM7" s="688"/>
      <c r="BN7" s="688"/>
      <c r="BO7" s="688"/>
      <c r="BP7" s="688"/>
      <c r="BQ7" s="689"/>
      <c r="CL7" s="10" t="s">
        <v>262</v>
      </c>
    </row>
    <row r="8" spans="1:90" ht="25.5" customHeight="1" thickBot="1">
      <c r="A8" s="690"/>
      <c r="B8" s="691"/>
      <c r="C8" s="691"/>
      <c r="D8" s="691"/>
      <c r="E8" s="691"/>
      <c r="F8" s="691"/>
      <c r="G8" s="691"/>
      <c r="H8" s="691"/>
      <c r="I8" s="691"/>
      <c r="J8" s="691"/>
      <c r="K8" s="691"/>
      <c r="L8" s="691"/>
      <c r="M8" s="691"/>
      <c r="N8" s="691"/>
      <c r="O8" s="691"/>
      <c r="P8" s="691"/>
      <c r="Q8" s="691"/>
      <c r="R8" s="691"/>
      <c r="S8" s="691"/>
      <c r="T8" s="691"/>
      <c r="U8" s="691"/>
      <c r="V8" s="691"/>
      <c r="W8" s="691"/>
      <c r="X8" s="691"/>
      <c r="Y8" s="691"/>
      <c r="Z8" s="691"/>
      <c r="AA8" s="691"/>
      <c r="AB8" s="691"/>
      <c r="AC8" s="691"/>
      <c r="AD8" s="691"/>
      <c r="AE8" s="691"/>
      <c r="AF8" s="691"/>
      <c r="AG8" s="691"/>
      <c r="AH8" s="691"/>
      <c r="AI8" s="691"/>
      <c r="AJ8" s="691"/>
      <c r="AK8" s="691"/>
      <c r="AL8" s="691"/>
      <c r="AM8" s="691"/>
      <c r="AN8" s="691"/>
      <c r="AO8" s="691"/>
      <c r="AP8" s="691"/>
      <c r="AQ8" s="691"/>
      <c r="AR8" s="691"/>
      <c r="AS8" s="691"/>
      <c r="AT8" s="691"/>
      <c r="AU8" s="691"/>
      <c r="AV8" s="691"/>
      <c r="AW8" s="691"/>
      <c r="AX8" s="691"/>
      <c r="AY8" s="691"/>
      <c r="AZ8" s="691"/>
      <c r="BA8" s="691"/>
      <c r="BB8" s="691"/>
      <c r="BC8" s="691"/>
      <c r="BD8" s="691"/>
      <c r="BE8" s="691"/>
      <c r="BF8" s="691"/>
      <c r="BG8" s="691"/>
      <c r="BH8" s="691"/>
      <c r="BI8" s="691"/>
      <c r="BJ8" s="691"/>
      <c r="BK8" s="691"/>
      <c r="BL8" s="691"/>
      <c r="BM8" s="691"/>
      <c r="BN8" s="691"/>
      <c r="BO8" s="691"/>
      <c r="BP8" s="691"/>
      <c r="BQ8" s="692"/>
      <c r="CL8" s="10" t="s">
        <v>263</v>
      </c>
    </row>
    <row r="9" spans="1:90" ht="13.5" thickBot="1">
      <c r="A9" s="527" t="s">
        <v>24</v>
      </c>
      <c r="B9" s="528"/>
      <c r="C9" s="528"/>
      <c r="D9" s="528"/>
      <c r="E9" s="528"/>
      <c r="F9" s="528"/>
      <c r="G9" s="528"/>
      <c r="H9" s="528"/>
      <c r="I9" s="528"/>
      <c r="J9" s="528"/>
      <c r="K9" s="528"/>
      <c r="L9" s="528"/>
      <c r="M9" s="528"/>
      <c r="N9" s="528"/>
      <c r="O9" s="528"/>
      <c r="P9" s="528"/>
      <c r="Q9" s="528"/>
      <c r="R9" s="528"/>
      <c r="S9" s="528"/>
      <c r="T9" s="528"/>
      <c r="U9" s="528"/>
      <c r="V9" s="528"/>
      <c r="W9" s="528"/>
      <c r="X9" s="528"/>
      <c r="Y9" s="528"/>
      <c r="Z9" s="528"/>
      <c r="AA9" s="528"/>
      <c r="AB9" s="528"/>
      <c r="AC9" s="528"/>
      <c r="AD9" s="528"/>
      <c r="AE9" s="528"/>
      <c r="AF9" s="528"/>
      <c r="AG9" s="528"/>
      <c r="AH9" s="528"/>
      <c r="AI9" s="528"/>
      <c r="AJ9" s="528"/>
      <c r="AK9" s="528"/>
      <c r="AL9" s="528"/>
      <c r="AM9" s="528"/>
      <c r="AN9" s="528"/>
      <c r="AO9" s="528"/>
      <c r="AP9" s="528"/>
      <c r="AQ9" s="528"/>
      <c r="AR9" s="528"/>
      <c r="AS9" s="528"/>
      <c r="AT9" s="528"/>
      <c r="AU9" s="528"/>
      <c r="AV9" s="528"/>
      <c r="AW9" s="528"/>
      <c r="AX9" s="528"/>
      <c r="AY9" s="528"/>
      <c r="AZ9" s="528"/>
      <c r="BA9" s="528"/>
      <c r="BB9" s="529"/>
      <c r="BC9" s="480" t="s">
        <v>23</v>
      </c>
      <c r="BD9" s="477"/>
      <c r="BE9" s="477"/>
      <c r="BF9" s="477"/>
      <c r="BG9" s="477"/>
      <c r="BH9" s="477"/>
      <c r="BI9" s="477"/>
      <c r="BJ9" s="477"/>
      <c r="BK9" s="477" t="s">
        <v>0</v>
      </c>
      <c r="BL9" s="477"/>
      <c r="BM9" s="477"/>
      <c r="BN9" s="477"/>
      <c r="BO9" s="477"/>
      <c r="BP9" s="477"/>
      <c r="BQ9" s="479"/>
      <c r="CL9" s="10" t="s">
        <v>264</v>
      </c>
    </row>
    <row r="10" spans="1:90" ht="17.25" customHeight="1">
      <c r="A10" s="471" t="s">
        <v>25</v>
      </c>
      <c r="B10" s="472"/>
      <c r="C10" s="472"/>
      <c r="D10" s="472"/>
      <c r="E10" s="472"/>
      <c r="F10" s="473"/>
      <c r="G10" s="673" t="s">
        <v>26</v>
      </c>
      <c r="H10" s="474"/>
      <c r="I10" s="674"/>
      <c r="J10" s="673" t="s">
        <v>27</v>
      </c>
      <c r="K10" s="674"/>
      <c r="L10" s="673" t="s">
        <v>28</v>
      </c>
      <c r="M10" s="474"/>
      <c r="N10" s="474" t="s">
        <v>29</v>
      </c>
      <c r="O10" s="474" t="s">
        <v>30</v>
      </c>
      <c r="P10" s="674"/>
      <c r="Q10" s="673" t="s">
        <v>31</v>
      </c>
      <c r="R10" s="474"/>
      <c r="S10" s="474"/>
      <c r="T10" s="474"/>
      <c r="U10" s="474"/>
      <c r="V10" s="674"/>
      <c r="W10" s="673" t="s">
        <v>32</v>
      </c>
      <c r="X10" s="474"/>
      <c r="Y10" s="474"/>
      <c r="Z10" s="474"/>
      <c r="AA10" s="674"/>
      <c r="AB10" s="673" t="s">
        <v>33</v>
      </c>
      <c r="AC10" s="474"/>
      <c r="AD10" s="474"/>
      <c r="AE10" s="474"/>
      <c r="AF10" s="674"/>
      <c r="AG10" s="673" t="s">
        <v>34</v>
      </c>
      <c r="AH10" s="474"/>
      <c r="AI10" s="674"/>
      <c r="AJ10" s="673" t="s">
        <v>35</v>
      </c>
      <c r="AK10" s="474"/>
      <c r="AL10" s="674"/>
      <c r="AM10" s="673" t="s">
        <v>36</v>
      </c>
      <c r="AN10" s="474"/>
      <c r="AO10" s="674"/>
      <c r="AP10" s="673" t="s">
        <v>37</v>
      </c>
      <c r="AQ10" s="474"/>
      <c r="AR10" s="674"/>
      <c r="AS10" s="673" t="s">
        <v>38</v>
      </c>
      <c r="AT10" s="474"/>
      <c r="AU10" s="674"/>
      <c r="AV10" s="673" t="s">
        <v>39</v>
      </c>
      <c r="AW10" s="474"/>
      <c r="AX10" s="674"/>
      <c r="AY10" s="673" t="s">
        <v>40</v>
      </c>
      <c r="AZ10" s="474"/>
      <c r="BA10" s="474"/>
      <c r="BB10" s="674"/>
      <c r="BC10" s="480" t="s">
        <v>20</v>
      </c>
      <c r="BD10" s="477"/>
      <c r="BE10" s="477"/>
      <c r="BF10" s="477"/>
      <c r="BG10" s="477"/>
      <c r="BH10" s="477"/>
      <c r="BI10" s="477"/>
      <c r="BJ10" s="477"/>
      <c r="BK10" s="678"/>
      <c r="BL10" s="678"/>
      <c r="BM10" s="678"/>
      <c r="BN10" s="678"/>
      <c r="BO10" s="678"/>
      <c r="BP10" s="678"/>
      <c r="BQ10" s="679"/>
      <c r="CL10" s="10"/>
    </row>
    <row r="11" spans="1:90" ht="14.25" customHeight="1">
      <c r="A11" s="682"/>
      <c r="B11" s="683"/>
      <c r="C11" s="683"/>
      <c r="D11" s="683"/>
      <c r="E11" s="683"/>
      <c r="F11" s="684"/>
      <c r="G11" s="675"/>
      <c r="H11" s="676"/>
      <c r="I11" s="677"/>
      <c r="J11" s="675"/>
      <c r="K11" s="677"/>
      <c r="L11" s="675"/>
      <c r="M11" s="676"/>
      <c r="N11" s="676"/>
      <c r="O11" s="676"/>
      <c r="P11" s="677"/>
      <c r="Q11" s="675"/>
      <c r="R11" s="676"/>
      <c r="S11" s="676"/>
      <c r="T11" s="676"/>
      <c r="U11" s="676"/>
      <c r="V11" s="677"/>
      <c r="W11" s="675"/>
      <c r="X11" s="676"/>
      <c r="Y11" s="676"/>
      <c r="Z11" s="676"/>
      <c r="AA11" s="677"/>
      <c r="AB11" s="675"/>
      <c r="AC11" s="676"/>
      <c r="AD11" s="676"/>
      <c r="AE11" s="676"/>
      <c r="AF11" s="677"/>
      <c r="AG11" s="675"/>
      <c r="AH11" s="676"/>
      <c r="AI11" s="677"/>
      <c r="AJ11" s="675"/>
      <c r="AK11" s="676"/>
      <c r="AL11" s="677"/>
      <c r="AM11" s="675"/>
      <c r="AN11" s="676"/>
      <c r="AO11" s="677"/>
      <c r="AP11" s="675"/>
      <c r="AQ11" s="676"/>
      <c r="AR11" s="677"/>
      <c r="AS11" s="675"/>
      <c r="AT11" s="676"/>
      <c r="AU11" s="677"/>
      <c r="AV11" s="675"/>
      <c r="AW11" s="676"/>
      <c r="AX11" s="677"/>
      <c r="AY11" s="675"/>
      <c r="AZ11" s="676"/>
      <c r="BA11" s="676"/>
      <c r="BB11" s="677"/>
      <c r="BC11" s="668" t="s">
        <v>21</v>
      </c>
      <c r="BD11" s="669"/>
      <c r="BE11" s="669"/>
      <c r="BF11" s="669"/>
      <c r="BG11" s="669"/>
      <c r="BH11" s="669"/>
      <c r="BI11" s="669"/>
      <c r="BJ11" s="669"/>
      <c r="BK11" s="680"/>
      <c r="BL11" s="680"/>
      <c r="BM11" s="680"/>
      <c r="BN11" s="680"/>
      <c r="BO11" s="680"/>
      <c r="BP11" s="680"/>
      <c r="BQ11" s="681"/>
      <c r="CL11" s="10"/>
    </row>
    <row r="12" spans="1:90" ht="15" customHeight="1" thickBot="1">
      <c r="A12" s="671">
        <v>0.33333333333333331</v>
      </c>
      <c r="B12" s="666"/>
      <c r="C12" s="666"/>
      <c r="D12" s="666"/>
      <c r="E12" s="666"/>
      <c r="F12" s="667"/>
      <c r="G12" s="665">
        <v>8.5</v>
      </c>
      <c r="H12" s="666"/>
      <c r="I12" s="667"/>
      <c r="J12" s="665">
        <v>28</v>
      </c>
      <c r="K12" s="667"/>
      <c r="L12" s="665">
        <v>2</v>
      </c>
      <c r="M12" s="666"/>
      <c r="N12" s="3" t="s">
        <v>29</v>
      </c>
      <c r="O12" s="666"/>
      <c r="P12" s="667"/>
      <c r="Q12" s="672">
        <v>1</v>
      </c>
      <c r="R12" s="531"/>
      <c r="S12" s="670" t="s">
        <v>29</v>
      </c>
      <c r="T12" s="670"/>
      <c r="U12" s="666">
        <v>2</v>
      </c>
      <c r="V12" s="667"/>
      <c r="W12" s="665"/>
      <c r="X12" s="666"/>
      <c r="Y12" s="666"/>
      <c r="Z12" s="666"/>
      <c r="AA12" s="667"/>
      <c r="AB12" s="665"/>
      <c r="AC12" s="666"/>
      <c r="AD12" s="666"/>
      <c r="AE12" s="666"/>
      <c r="AF12" s="667"/>
      <c r="AG12" s="665">
        <v>1</v>
      </c>
      <c r="AH12" s="666"/>
      <c r="AI12" s="667"/>
      <c r="AJ12" s="665"/>
      <c r="AK12" s="666"/>
      <c r="AL12" s="667"/>
      <c r="AM12" s="665"/>
      <c r="AN12" s="666"/>
      <c r="AO12" s="667"/>
      <c r="AP12" s="665"/>
      <c r="AQ12" s="666"/>
      <c r="AR12" s="667"/>
      <c r="AS12" s="665"/>
      <c r="AT12" s="666"/>
      <c r="AU12" s="667"/>
      <c r="AV12" s="665"/>
      <c r="AW12" s="666"/>
      <c r="AX12" s="667"/>
      <c r="AY12" s="665"/>
      <c r="AZ12" s="666"/>
      <c r="BA12" s="666"/>
      <c r="BB12" s="667"/>
      <c r="BC12" s="668" t="s">
        <v>22</v>
      </c>
      <c r="BD12" s="669"/>
      <c r="BE12" s="669"/>
      <c r="BF12" s="669"/>
      <c r="BG12" s="669"/>
      <c r="BH12" s="669"/>
      <c r="BI12" s="669"/>
      <c r="BJ12" s="669"/>
      <c r="BK12" s="657"/>
      <c r="BL12" s="657"/>
      <c r="BM12" s="657"/>
      <c r="BN12" s="657"/>
      <c r="BO12" s="657"/>
      <c r="BP12" s="657"/>
      <c r="BQ12" s="658"/>
      <c r="CL12" s="10"/>
    </row>
    <row r="13" spans="1:90" ht="15" customHeight="1">
      <c r="A13" s="659" t="s">
        <v>41</v>
      </c>
      <c r="B13" s="660"/>
      <c r="C13" s="660"/>
      <c r="D13" s="660"/>
      <c r="E13" s="660"/>
      <c r="F13" s="660"/>
      <c r="G13" s="660"/>
      <c r="H13" s="660"/>
      <c r="I13" s="660"/>
      <c r="J13" s="660"/>
      <c r="K13" s="660"/>
      <c r="L13" s="660"/>
      <c r="M13" s="660"/>
      <c r="N13" s="660"/>
      <c r="O13" s="660"/>
      <c r="P13" s="660"/>
      <c r="Q13" s="660"/>
      <c r="R13" s="660"/>
      <c r="S13" s="660"/>
      <c r="T13" s="661"/>
      <c r="U13" s="661"/>
      <c r="V13" s="661"/>
      <c r="W13" s="661"/>
      <c r="X13" s="661"/>
      <c r="Y13" s="661"/>
      <c r="Z13" s="661"/>
      <c r="AA13" s="661"/>
      <c r="AB13" s="661"/>
      <c r="AC13" s="661"/>
      <c r="AD13" s="661"/>
      <c r="AE13" s="661"/>
      <c r="AF13" s="661"/>
      <c r="AG13" s="661"/>
      <c r="AH13" s="661"/>
      <c r="AI13" s="661"/>
      <c r="AJ13" s="661"/>
      <c r="AK13" s="661"/>
      <c r="AL13" s="661"/>
      <c r="AM13" s="661"/>
      <c r="AN13" s="661"/>
      <c r="AO13" s="661"/>
      <c r="AP13" s="661"/>
      <c r="AQ13" s="661"/>
      <c r="AR13" s="661"/>
      <c r="AS13" s="661"/>
      <c r="AT13" s="661"/>
      <c r="AU13" s="661"/>
      <c r="AV13" s="661"/>
      <c r="AW13" s="661"/>
      <c r="AX13" s="661"/>
      <c r="AY13" s="661"/>
      <c r="AZ13" s="661"/>
      <c r="BA13" s="661"/>
      <c r="BB13" s="662"/>
      <c r="BC13" s="471" t="s">
        <v>42</v>
      </c>
      <c r="BD13" s="472"/>
      <c r="BE13" s="472"/>
      <c r="BF13" s="663"/>
      <c r="BG13" s="663"/>
      <c r="BH13" s="663"/>
      <c r="BI13" s="663"/>
      <c r="BJ13" s="472" t="s">
        <v>44</v>
      </c>
      <c r="BK13" s="472"/>
      <c r="BL13" s="472"/>
      <c r="BM13" s="472"/>
      <c r="BN13" s="663"/>
      <c r="BO13" s="663"/>
      <c r="BP13" s="663"/>
      <c r="BQ13" s="664"/>
      <c r="CL13" s="10"/>
    </row>
    <row r="14" spans="1:90" ht="15" customHeight="1">
      <c r="A14" s="646"/>
      <c r="B14" s="647"/>
      <c r="C14" s="647"/>
      <c r="D14" s="647"/>
      <c r="E14" s="647"/>
      <c r="F14" s="647"/>
      <c r="G14" s="647"/>
      <c r="H14" s="647"/>
      <c r="I14" s="647"/>
      <c r="J14" s="647"/>
      <c r="K14" s="647"/>
      <c r="L14" s="647"/>
      <c r="M14" s="647"/>
      <c r="N14" s="647"/>
      <c r="O14" s="647"/>
      <c r="P14" s="647"/>
      <c r="Q14" s="647"/>
      <c r="R14" s="647"/>
      <c r="S14" s="647"/>
      <c r="T14" s="647"/>
      <c r="U14" s="647"/>
      <c r="V14" s="647"/>
      <c r="W14" s="647"/>
      <c r="X14" s="647"/>
      <c r="Y14" s="647"/>
      <c r="Z14" s="647"/>
      <c r="AA14" s="647"/>
      <c r="AB14" s="647"/>
      <c r="AC14" s="647"/>
      <c r="AD14" s="647"/>
      <c r="AE14" s="647"/>
      <c r="AF14" s="647"/>
      <c r="AG14" s="647"/>
      <c r="AH14" s="647"/>
      <c r="AI14" s="647"/>
      <c r="AJ14" s="647"/>
      <c r="AK14" s="647"/>
      <c r="AL14" s="647"/>
      <c r="AM14" s="647"/>
      <c r="AN14" s="647"/>
      <c r="AO14" s="647"/>
      <c r="AP14" s="647"/>
      <c r="AQ14" s="647"/>
      <c r="AR14" s="647"/>
      <c r="AS14" s="647"/>
      <c r="AT14" s="647"/>
      <c r="AU14" s="647"/>
      <c r="AV14" s="647"/>
      <c r="AW14" s="647"/>
      <c r="AX14" s="647"/>
      <c r="AY14" s="647"/>
      <c r="AZ14" s="647"/>
      <c r="BA14" s="647"/>
      <c r="BB14" s="648"/>
      <c r="BC14" s="649" t="s">
        <v>43</v>
      </c>
      <c r="BD14" s="650"/>
      <c r="BE14" s="650"/>
      <c r="BF14" s="538"/>
      <c r="BG14" s="538"/>
      <c r="BH14" s="538"/>
      <c r="BI14" s="538"/>
      <c r="BJ14" s="650" t="s">
        <v>44</v>
      </c>
      <c r="BK14" s="650"/>
      <c r="BL14" s="650"/>
      <c r="BM14" s="650"/>
      <c r="BN14" s="538"/>
      <c r="BO14" s="538"/>
      <c r="BP14" s="538"/>
      <c r="BQ14" s="539"/>
      <c r="CL14" s="10"/>
    </row>
    <row r="15" spans="1:90" ht="15" customHeight="1" thickBot="1">
      <c r="A15" s="651"/>
      <c r="B15" s="652"/>
      <c r="C15" s="652"/>
      <c r="D15" s="652"/>
      <c r="E15" s="652"/>
      <c r="F15" s="652"/>
      <c r="G15" s="652"/>
      <c r="H15" s="652"/>
      <c r="I15" s="652"/>
      <c r="J15" s="652"/>
      <c r="K15" s="652"/>
      <c r="L15" s="652"/>
      <c r="M15" s="652"/>
      <c r="N15" s="652"/>
      <c r="O15" s="652"/>
      <c r="P15" s="652"/>
      <c r="Q15" s="652"/>
      <c r="R15" s="652"/>
      <c r="S15" s="652"/>
      <c r="T15" s="652"/>
      <c r="U15" s="652"/>
      <c r="V15" s="652"/>
      <c r="W15" s="652"/>
      <c r="X15" s="652"/>
      <c r="Y15" s="652"/>
      <c r="Z15" s="652"/>
      <c r="AA15" s="652"/>
      <c r="AB15" s="652"/>
      <c r="AC15" s="652"/>
      <c r="AD15" s="652"/>
      <c r="AE15" s="652"/>
      <c r="AF15" s="652"/>
      <c r="AG15" s="652"/>
      <c r="AH15" s="652"/>
      <c r="AI15" s="652"/>
      <c r="AJ15" s="652"/>
      <c r="AK15" s="652"/>
      <c r="AL15" s="652"/>
      <c r="AM15" s="652"/>
      <c r="AN15" s="652"/>
      <c r="AO15" s="652"/>
      <c r="AP15" s="652"/>
      <c r="AQ15" s="652"/>
      <c r="AR15" s="652"/>
      <c r="AS15" s="652"/>
      <c r="AT15" s="652"/>
      <c r="AU15" s="652"/>
      <c r="AV15" s="652"/>
      <c r="AW15" s="652"/>
      <c r="AX15" s="652"/>
      <c r="AY15" s="652"/>
      <c r="AZ15" s="652"/>
      <c r="BA15" s="652"/>
      <c r="BB15" s="653"/>
      <c r="BC15" s="654" t="s">
        <v>70</v>
      </c>
      <c r="BD15" s="655"/>
      <c r="BE15" s="655"/>
      <c r="BF15" s="655"/>
      <c r="BG15" s="655"/>
      <c r="BH15" s="655"/>
      <c r="BI15" s="655"/>
      <c r="BJ15" s="625"/>
      <c r="BK15" s="625"/>
      <c r="BL15" s="625"/>
      <c r="BM15" s="625"/>
      <c r="BN15" s="625"/>
      <c r="BO15" s="625"/>
      <c r="BP15" s="625"/>
      <c r="BQ15" s="656"/>
      <c r="CL15" s="10"/>
    </row>
    <row r="16" spans="1:90" ht="25.5" customHeight="1" thickBot="1">
      <c r="A16" s="637"/>
      <c r="B16" s="638"/>
      <c r="C16" s="638"/>
      <c r="D16" s="638"/>
      <c r="E16" s="638"/>
      <c r="F16" s="638"/>
      <c r="G16" s="638"/>
      <c r="H16" s="638"/>
      <c r="I16" s="638"/>
      <c r="J16" s="638"/>
      <c r="K16" s="638"/>
      <c r="L16" s="638"/>
      <c r="M16" s="638"/>
      <c r="N16" s="638"/>
      <c r="O16" s="638"/>
      <c r="P16" s="638"/>
      <c r="Q16" s="638"/>
      <c r="R16" s="638"/>
      <c r="S16" s="638"/>
      <c r="T16" s="638"/>
      <c r="U16" s="638"/>
      <c r="V16" s="638"/>
      <c r="W16" s="638"/>
      <c r="X16" s="638"/>
      <c r="Y16" s="638"/>
      <c r="Z16" s="638"/>
      <c r="AA16" s="638"/>
      <c r="AB16" s="638"/>
      <c r="AC16" s="638"/>
      <c r="AD16" s="638"/>
      <c r="AE16" s="638"/>
      <c r="AF16" s="638"/>
      <c r="AG16" s="638"/>
      <c r="AH16" s="638"/>
      <c r="AI16" s="638"/>
      <c r="AJ16" s="638"/>
      <c r="AK16" s="638"/>
      <c r="AL16" s="638"/>
      <c r="AM16" s="638"/>
      <c r="AN16" s="638"/>
      <c r="AO16" s="638"/>
      <c r="AP16" s="638"/>
      <c r="AQ16" s="638"/>
      <c r="AR16" s="638"/>
      <c r="AS16" s="638"/>
      <c r="AT16" s="638"/>
      <c r="AU16" s="638"/>
      <c r="AV16" s="638"/>
      <c r="AW16" s="638"/>
      <c r="AX16" s="638"/>
      <c r="AY16" s="638"/>
      <c r="AZ16" s="638"/>
      <c r="BA16" s="638"/>
      <c r="BB16" s="638"/>
      <c r="BC16" s="638"/>
      <c r="BD16" s="638"/>
      <c r="BE16" s="638"/>
      <c r="BF16" s="638"/>
      <c r="BG16" s="638"/>
      <c r="BH16" s="638"/>
      <c r="BI16" s="638"/>
      <c r="BJ16" s="638"/>
      <c r="BK16" s="638"/>
      <c r="BL16" s="638"/>
      <c r="BM16" s="638"/>
      <c r="BN16" s="638"/>
      <c r="BO16" s="638"/>
      <c r="BP16" s="638"/>
      <c r="BQ16" s="639"/>
      <c r="CL16" s="10"/>
    </row>
    <row r="17" spans="1:90" ht="15" customHeight="1" thickBot="1">
      <c r="A17" s="640" t="s">
        <v>103</v>
      </c>
      <c r="B17" s="641"/>
      <c r="C17" s="641"/>
      <c r="D17" s="641"/>
      <c r="E17" s="641"/>
      <c r="F17" s="641"/>
      <c r="G17" s="641"/>
      <c r="H17" s="641"/>
      <c r="I17" s="641"/>
      <c r="J17" s="641"/>
      <c r="K17" s="641"/>
      <c r="L17" s="641"/>
      <c r="M17" s="641"/>
      <c r="N17" s="641"/>
      <c r="O17" s="641"/>
      <c r="P17" s="641"/>
      <c r="Q17" s="641"/>
      <c r="R17" s="641"/>
      <c r="S17" s="641"/>
      <c r="T17" s="641"/>
      <c r="U17" s="641"/>
      <c r="V17" s="641"/>
      <c r="W17" s="641"/>
      <c r="X17" s="641"/>
      <c r="Y17" s="641"/>
      <c r="Z17" s="641"/>
      <c r="AA17" s="641"/>
      <c r="AB17" s="641"/>
      <c r="AC17" s="641"/>
      <c r="AD17" s="641"/>
      <c r="AE17" s="641"/>
      <c r="AF17" s="641"/>
      <c r="AG17" s="641"/>
      <c r="AH17" s="641"/>
      <c r="AI17" s="641"/>
      <c r="AJ17" s="641"/>
      <c r="AK17" s="641"/>
      <c r="AL17" s="641"/>
      <c r="AM17" s="641"/>
      <c r="AN17" s="641"/>
      <c r="AO17" s="641"/>
      <c r="AP17" s="641"/>
      <c r="AQ17" s="641"/>
      <c r="AR17" s="641"/>
      <c r="AS17" s="641"/>
      <c r="AT17" s="641"/>
      <c r="AU17" s="641"/>
      <c r="AV17" s="641"/>
      <c r="AW17" s="641"/>
      <c r="AX17" s="641"/>
      <c r="AY17" s="641"/>
      <c r="AZ17" s="641"/>
      <c r="BA17" s="641"/>
      <c r="BB17" s="641"/>
      <c r="BC17" s="641"/>
      <c r="BD17" s="641"/>
      <c r="BE17" s="641"/>
      <c r="BF17" s="641"/>
      <c r="BG17" s="641"/>
      <c r="BH17" s="641"/>
      <c r="BI17" s="642"/>
      <c r="BJ17" s="642"/>
      <c r="BK17" s="642"/>
      <c r="BL17" s="642"/>
      <c r="BM17" s="642"/>
      <c r="BN17" s="642"/>
      <c r="BO17" s="642"/>
      <c r="BP17" s="642"/>
      <c r="BQ17" s="643"/>
      <c r="CL17" s="10"/>
    </row>
    <row r="18" spans="1:90" s="2" customFormat="1" ht="15" customHeight="1">
      <c r="A18" s="644" t="s">
        <v>45</v>
      </c>
      <c r="B18" s="630"/>
      <c r="C18" s="630"/>
      <c r="D18" s="630"/>
      <c r="E18" s="630" t="s">
        <v>46</v>
      </c>
      <c r="F18" s="630"/>
      <c r="G18" s="630"/>
      <c r="H18" s="630"/>
      <c r="I18" s="630" t="s">
        <v>47</v>
      </c>
      <c r="J18" s="630"/>
      <c r="K18" s="630"/>
      <c r="L18" s="630"/>
      <c r="M18" s="630"/>
      <c r="N18" s="630" t="s">
        <v>48</v>
      </c>
      <c r="O18" s="630"/>
      <c r="P18" s="630"/>
      <c r="Q18" s="630" t="s">
        <v>49</v>
      </c>
      <c r="R18" s="630"/>
      <c r="S18" s="630"/>
      <c r="T18" s="630"/>
      <c r="U18" s="630"/>
      <c r="V18" s="630"/>
      <c r="W18" s="630"/>
      <c r="X18" s="630" t="s">
        <v>50</v>
      </c>
      <c r="Y18" s="630"/>
      <c r="Z18" s="630"/>
      <c r="AA18" s="630"/>
      <c r="AB18" s="630"/>
      <c r="AC18" s="630"/>
      <c r="AD18" s="630"/>
      <c r="AE18" s="630"/>
      <c r="AF18" s="630"/>
      <c r="AG18" s="630"/>
      <c r="AH18" s="630"/>
      <c r="AI18" s="630"/>
      <c r="AJ18" s="630" t="s">
        <v>214</v>
      </c>
      <c r="AK18" s="630"/>
      <c r="AL18" s="630"/>
      <c r="AM18" s="630"/>
      <c r="AN18" s="630" t="s">
        <v>215</v>
      </c>
      <c r="AO18" s="630"/>
      <c r="AP18" s="630"/>
      <c r="AQ18" s="630"/>
      <c r="AR18" s="630" t="s">
        <v>216</v>
      </c>
      <c r="AS18" s="630"/>
      <c r="AT18" s="630"/>
      <c r="AU18" s="630" t="s">
        <v>217</v>
      </c>
      <c r="AV18" s="630"/>
      <c r="AW18" s="630"/>
      <c r="AX18" s="630" t="s">
        <v>218</v>
      </c>
      <c r="AY18" s="630"/>
      <c r="AZ18" s="630"/>
      <c r="BA18" s="630"/>
      <c r="BB18" s="630"/>
      <c r="BC18" s="630"/>
      <c r="BD18" s="630"/>
      <c r="BE18" s="630"/>
      <c r="BF18" s="630"/>
      <c r="BG18" s="631"/>
      <c r="BH18" s="631"/>
      <c r="BI18" s="632" t="s">
        <v>61</v>
      </c>
      <c r="BJ18" s="633"/>
      <c r="BK18" s="633"/>
      <c r="BL18" s="633"/>
      <c r="BM18" s="633"/>
      <c r="BN18" s="633"/>
      <c r="BO18" s="633"/>
      <c r="BP18" s="633"/>
      <c r="BQ18" s="634"/>
      <c r="CL18" s="11"/>
    </row>
    <row r="19" spans="1:90" s="2" customFormat="1" ht="15" customHeight="1">
      <c r="A19" s="645"/>
      <c r="B19" s="576"/>
      <c r="C19" s="576"/>
      <c r="D19" s="576"/>
      <c r="E19" s="576"/>
      <c r="F19" s="576"/>
      <c r="G19" s="576"/>
      <c r="H19" s="576"/>
      <c r="I19" s="576"/>
      <c r="J19" s="576"/>
      <c r="K19" s="576"/>
      <c r="L19" s="576"/>
      <c r="M19" s="576"/>
      <c r="N19" s="576"/>
      <c r="O19" s="576"/>
      <c r="P19" s="576"/>
      <c r="Q19" s="576"/>
      <c r="R19" s="576"/>
      <c r="S19" s="576"/>
      <c r="T19" s="576"/>
      <c r="U19" s="576"/>
      <c r="V19" s="576"/>
      <c r="W19" s="576"/>
      <c r="X19" s="576"/>
      <c r="Y19" s="576"/>
      <c r="Z19" s="576"/>
      <c r="AA19" s="576"/>
      <c r="AB19" s="576"/>
      <c r="AC19" s="576"/>
      <c r="AD19" s="576"/>
      <c r="AE19" s="576"/>
      <c r="AF19" s="576"/>
      <c r="AG19" s="576"/>
      <c r="AH19" s="576"/>
      <c r="AI19" s="576"/>
      <c r="AJ19" s="576"/>
      <c r="AK19" s="576"/>
      <c r="AL19" s="576"/>
      <c r="AM19" s="576"/>
      <c r="AN19" s="576"/>
      <c r="AO19" s="576"/>
      <c r="AP19" s="576"/>
      <c r="AQ19" s="576"/>
      <c r="AR19" s="576"/>
      <c r="AS19" s="576"/>
      <c r="AT19" s="576"/>
      <c r="AU19" s="576"/>
      <c r="AV19" s="576"/>
      <c r="AW19" s="576"/>
      <c r="AX19" s="576"/>
      <c r="AY19" s="576"/>
      <c r="AZ19" s="349" t="s">
        <v>57</v>
      </c>
      <c r="BA19" s="349" t="s">
        <v>52</v>
      </c>
      <c r="BB19" s="349" t="s">
        <v>56</v>
      </c>
      <c r="BC19" s="349" t="s">
        <v>55</v>
      </c>
      <c r="BD19" s="349" t="s">
        <v>54</v>
      </c>
      <c r="BE19" s="349" t="s">
        <v>53</v>
      </c>
      <c r="BF19" s="349" t="s">
        <v>52</v>
      </c>
      <c r="BG19" s="577" t="s">
        <v>51</v>
      </c>
      <c r="BH19" s="635"/>
      <c r="BI19" s="5"/>
      <c r="BJ19" s="6"/>
      <c r="BK19" s="7"/>
      <c r="BL19" s="636" t="s">
        <v>59</v>
      </c>
      <c r="BM19" s="636"/>
      <c r="BN19" s="575"/>
      <c r="BO19" s="577" t="s">
        <v>60</v>
      </c>
      <c r="BP19" s="636"/>
      <c r="BQ19" s="635"/>
      <c r="CL19" s="11"/>
    </row>
    <row r="20" spans="1:90" ht="15" customHeight="1">
      <c r="A20" s="547">
        <v>1</v>
      </c>
      <c r="B20" s="538"/>
      <c r="C20" s="538"/>
      <c r="D20" s="538"/>
      <c r="E20" s="538">
        <v>13.5</v>
      </c>
      <c r="F20" s="538"/>
      <c r="G20" s="538"/>
      <c r="H20" s="538"/>
      <c r="I20" s="538" t="s">
        <v>415</v>
      </c>
      <c r="J20" s="538"/>
      <c r="K20" s="538"/>
      <c r="L20" s="538"/>
      <c r="M20" s="538"/>
      <c r="N20" s="538" t="s">
        <v>416</v>
      </c>
      <c r="O20" s="538"/>
      <c r="P20" s="538"/>
      <c r="Q20" s="538" t="s">
        <v>417</v>
      </c>
      <c r="R20" s="538"/>
      <c r="S20" s="538"/>
      <c r="T20" s="538"/>
      <c r="U20" s="538"/>
      <c r="V20" s="538"/>
      <c r="W20" s="538"/>
      <c r="X20" s="578">
        <v>14</v>
      </c>
      <c r="Y20" s="578"/>
      <c r="Z20" s="578">
        <v>14</v>
      </c>
      <c r="AA20" s="578"/>
      <c r="AB20" s="578">
        <v>14</v>
      </c>
      <c r="AC20" s="578"/>
      <c r="AD20" s="578"/>
      <c r="AE20" s="578"/>
      <c r="AF20" s="578"/>
      <c r="AG20" s="578"/>
      <c r="AH20" s="578"/>
      <c r="AI20" s="578"/>
      <c r="AJ20" s="545">
        <v>74</v>
      </c>
      <c r="AK20" s="545"/>
      <c r="AL20" s="545"/>
      <c r="AM20" s="545"/>
      <c r="AN20" s="545">
        <v>1065</v>
      </c>
      <c r="AO20" s="545"/>
      <c r="AP20" s="545"/>
      <c r="AQ20" s="545"/>
      <c r="AR20" s="620">
        <f>IF(AN20&gt;0,AN20-AJ20,"-")</f>
        <v>991</v>
      </c>
      <c r="AS20" s="581"/>
      <c r="AT20" s="581"/>
      <c r="AU20" s="538">
        <v>3.8</v>
      </c>
      <c r="AV20" s="538"/>
      <c r="AW20" s="538"/>
      <c r="AX20" s="581">
        <f>IF(AU20&gt;0,AR20/AU20,"-")</f>
        <v>260.78947368421052</v>
      </c>
      <c r="AY20" s="581"/>
      <c r="AZ20" s="347"/>
      <c r="BA20" s="347"/>
      <c r="BB20" s="347"/>
      <c r="BC20" s="347"/>
      <c r="BD20" s="347"/>
      <c r="BE20" s="347"/>
      <c r="BF20" s="347"/>
      <c r="BG20" s="626"/>
      <c r="BH20" s="627"/>
      <c r="BI20" s="628" t="s">
        <v>62</v>
      </c>
      <c r="BJ20" s="629"/>
      <c r="BK20" s="629"/>
      <c r="BL20" s="611">
        <v>5.5</v>
      </c>
      <c r="BM20" s="612"/>
      <c r="BN20" s="613"/>
      <c r="BO20" s="611">
        <v>5.5</v>
      </c>
      <c r="BP20" s="612"/>
      <c r="BQ20" s="614"/>
      <c r="CL20" s="10"/>
    </row>
    <row r="21" spans="1:90" ht="15" customHeight="1">
      <c r="A21" s="547">
        <v>2</v>
      </c>
      <c r="B21" s="538"/>
      <c r="C21" s="538"/>
      <c r="D21" s="538"/>
      <c r="E21" s="538">
        <v>8.75</v>
      </c>
      <c r="F21" s="538"/>
      <c r="G21" s="538"/>
      <c r="H21" s="538"/>
      <c r="I21" s="538" t="s">
        <v>457</v>
      </c>
      <c r="J21" s="538"/>
      <c r="K21" s="538"/>
      <c r="L21" s="538"/>
      <c r="M21" s="538"/>
      <c r="N21" s="538" t="s">
        <v>458</v>
      </c>
      <c r="O21" s="538"/>
      <c r="P21" s="538"/>
      <c r="Q21" s="538" t="s">
        <v>459</v>
      </c>
      <c r="R21" s="538"/>
      <c r="S21" s="538"/>
      <c r="T21" s="538"/>
      <c r="U21" s="538"/>
      <c r="V21" s="538"/>
      <c r="W21" s="538"/>
      <c r="X21" s="578">
        <v>11</v>
      </c>
      <c r="Y21" s="578"/>
      <c r="Z21" s="578">
        <v>11</v>
      </c>
      <c r="AA21" s="578"/>
      <c r="AB21" s="578">
        <v>11</v>
      </c>
      <c r="AC21" s="578"/>
      <c r="AD21" s="578">
        <v>11</v>
      </c>
      <c r="AE21" s="578"/>
      <c r="AF21" s="578">
        <v>11</v>
      </c>
      <c r="AG21" s="578"/>
      <c r="AH21" s="578">
        <v>33</v>
      </c>
      <c r="AI21" s="578"/>
      <c r="AJ21" s="545">
        <v>1065</v>
      </c>
      <c r="AK21" s="545"/>
      <c r="AL21" s="545"/>
      <c r="AM21" s="545"/>
      <c r="AN21" s="545"/>
      <c r="AO21" s="545"/>
      <c r="AP21" s="545"/>
      <c r="AQ21" s="545"/>
      <c r="AR21" s="620" t="str">
        <f>IF(AN21&gt;0,AN21-AJ21,"-")</f>
        <v>-</v>
      </c>
      <c r="AS21" s="581"/>
      <c r="AT21" s="581"/>
      <c r="AU21" s="538"/>
      <c r="AV21" s="538"/>
      <c r="AW21" s="538"/>
      <c r="AX21" s="581" t="str">
        <f>IF(AU21&gt;0,AR21/AU21,"-")</f>
        <v>-</v>
      </c>
      <c r="AY21" s="581"/>
      <c r="AZ21" s="347"/>
      <c r="BA21" s="347"/>
      <c r="BB21" s="347"/>
      <c r="BC21" s="347"/>
      <c r="BD21" s="347"/>
      <c r="BE21" s="347"/>
      <c r="BF21" s="347"/>
      <c r="BG21" s="626"/>
      <c r="BH21" s="627"/>
      <c r="BI21" s="628" t="s">
        <v>63</v>
      </c>
      <c r="BJ21" s="629"/>
      <c r="BK21" s="629"/>
      <c r="BL21" s="611">
        <v>11</v>
      </c>
      <c r="BM21" s="612"/>
      <c r="BN21" s="613"/>
      <c r="BO21" s="611">
        <v>11</v>
      </c>
      <c r="BP21" s="612"/>
      <c r="BQ21" s="614"/>
      <c r="CL21" s="10"/>
    </row>
    <row r="22" spans="1:90" ht="15" customHeight="1" thickBot="1">
      <c r="A22" s="462"/>
      <c r="B22" s="463"/>
      <c r="C22" s="463"/>
      <c r="D22" s="463"/>
      <c r="E22" s="463"/>
      <c r="F22" s="463"/>
      <c r="G22" s="463"/>
      <c r="H22" s="463"/>
      <c r="I22" s="463"/>
      <c r="J22" s="463"/>
      <c r="K22" s="463"/>
      <c r="L22" s="463"/>
      <c r="M22" s="463"/>
      <c r="N22" s="463"/>
      <c r="O22" s="463"/>
      <c r="P22" s="463"/>
      <c r="Q22" s="463"/>
      <c r="R22" s="463"/>
      <c r="S22" s="463"/>
      <c r="T22" s="463"/>
      <c r="U22" s="463"/>
      <c r="V22" s="463"/>
      <c r="W22" s="463"/>
      <c r="X22" s="466"/>
      <c r="Y22" s="466"/>
      <c r="Z22" s="466"/>
      <c r="AA22" s="466"/>
      <c r="AB22" s="466"/>
      <c r="AC22" s="466"/>
      <c r="AD22" s="466"/>
      <c r="AE22" s="466"/>
      <c r="AF22" s="466"/>
      <c r="AG22" s="466"/>
      <c r="AH22" s="466"/>
      <c r="AI22" s="466"/>
      <c r="AJ22" s="625"/>
      <c r="AK22" s="625"/>
      <c r="AL22" s="625"/>
      <c r="AM22" s="619"/>
      <c r="AN22" s="619"/>
      <c r="AO22" s="619"/>
      <c r="AP22" s="619"/>
      <c r="AQ22" s="619"/>
      <c r="AR22" s="620" t="str">
        <f>IF(AN22&gt;0,AN22-AJ22,"-")</f>
        <v>-</v>
      </c>
      <c r="AS22" s="581"/>
      <c r="AT22" s="581"/>
      <c r="AU22" s="469"/>
      <c r="AV22" s="469"/>
      <c r="AW22" s="463"/>
      <c r="AX22" s="581" t="str">
        <f>IF(AU22&gt;0,AR22/AU22,"-")</f>
        <v>-</v>
      </c>
      <c r="AY22" s="581"/>
      <c r="AZ22" s="348"/>
      <c r="BA22" s="348"/>
      <c r="BB22" s="348"/>
      <c r="BC22" s="348"/>
      <c r="BD22" s="348"/>
      <c r="BE22" s="348"/>
      <c r="BF22" s="348"/>
      <c r="BG22" s="621"/>
      <c r="BH22" s="622"/>
      <c r="BI22" s="623" t="s">
        <v>58</v>
      </c>
      <c r="BJ22" s="624"/>
      <c r="BK22" s="624"/>
      <c r="BL22" s="611"/>
      <c r="BM22" s="612"/>
      <c r="BN22" s="613"/>
      <c r="BO22" s="611"/>
      <c r="BP22" s="612"/>
      <c r="BQ22" s="614"/>
      <c r="CL22" s="10"/>
    </row>
    <row r="23" spans="1:90" ht="15" customHeight="1" thickBot="1">
      <c r="A23" s="591" t="s">
        <v>66</v>
      </c>
      <c r="B23" s="592"/>
      <c r="C23" s="592"/>
      <c r="D23" s="592"/>
      <c r="E23" s="592"/>
      <c r="F23" s="592"/>
      <c r="G23" s="592"/>
      <c r="H23" s="592"/>
      <c r="I23" s="615"/>
      <c r="J23" s="615"/>
      <c r="K23" s="615"/>
      <c r="L23" s="615"/>
      <c r="M23" s="616"/>
      <c r="N23" s="591" t="s">
        <v>65</v>
      </c>
      <c r="O23" s="592"/>
      <c r="P23" s="592"/>
      <c r="Q23" s="592"/>
      <c r="R23" s="592"/>
      <c r="S23" s="592"/>
      <c r="T23" s="615"/>
      <c r="U23" s="615"/>
      <c r="V23" s="615"/>
      <c r="W23" s="616"/>
      <c r="X23" s="591" t="s">
        <v>64</v>
      </c>
      <c r="Y23" s="592"/>
      <c r="Z23" s="592"/>
      <c r="AA23" s="617">
        <f>T23-I23</f>
        <v>0</v>
      </c>
      <c r="AB23" s="617"/>
      <c r="AC23" s="618"/>
      <c r="AD23" s="591" t="s">
        <v>221</v>
      </c>
      <c r="AE23" s="592"/>
      <c r="AF23" s="592"/>
      <c r="AG23" s="592"/>
      <c r="AH23" s="592"/>
      <c r="AI23" s="592"/>
      <c r="AJ23" s="460" t="s">
        <v>227</v>
      </c>
      <c r="AK23" s="460"/>
      <c r="AL23" s="461"/>
      <c r="AM23" s="591" t="s">
        <v>102</v>
      </c>
      <c r="AN23" s="592"/>
      <c r="AO23" s="592"/>
      <c r="AP23" s="592"/>
      <c r="AQ23" s="592"/>
      <c r="AR23" s="592"/>
      <c r="AS23" s="592"/>
      <c r="AT23" s="609">
        <f>IF(AJ23="both",BL23+BO23,IF(AJ23=1,BL23,IF(AJ23=2,BO23,"-")))</f>
        <v>0</v>
      </c>
      <c r="AU23" s="609"/>
      <c r="AV23" s="610"/>
      <c r="AW23" s="591" t="s">
        <v>67</v>
      </c>
      <c r="AX23" s="592"/>
      <c r="AY23" s="592"/>
      <c r="AZ23" s="592"/>
      <c r="BA23" s="609">
        <f>IF(AJ23="Both",BL23+BO23*I23/1714,BL23*I23/1714)</f>
        <v>0</v>
      </c>
      <c r="BB23" s="609"/>
      <c r="BC23" s="610"/>
      <c r="BD23" s="458" t="s">
        <v>71</v>
      </c>
      <c r="BE23" s="459"/>
      <c r="BF23" s="460"/>
      <c r="BG23" s="460"/>
      <c r="BH23" s="461"/>
      <c r="BI23" s="599" t="s">
        <v>68</v>
      </c>
      <c r="BJ23" s="600"/>
      <c r="BK23" s="600"/>
      <c r="BL23" s="601">
        <f>BL24*42</f>
        <v>0</v>
      </c>
      <c r="BM23" s="602"/>
      <c r="BN23" s="603"/>
      <c r="BO23" s="601">
        <f>BO24*42</f>
        <v>0</v>
      </c>
      <c r="BP23" s="602"/>
      <c r="BQ23" s="604"/>
      <c r="BR23" s="4"/>
      <c r="CL23" s="10"/>
    </row>
    <row r="24" spans="1:90" ht="15" customHeight="1" thickBot="1">
      <c r="A24" s="591" t="s">
        <v>72</v>
      </c>
      <c r="B24" s="592"/>
      <c r="C24" s="592"/>
      <c r="D24" s="592"/>
      <c r="E24" s="592"/>
      <c r="F24" s="460"/>
      <c r="G24" s="460"/>
      <c r="H24" s="461"/>
      <c r="I24" s="591" t="s">
        <v>220</v>
      </c>
      <c r="J24" s="592"/>
      <c r="K24" s="592"/>
      <c r="L24" s="592"/>
      <c r="M24" s="592"/>
      <c r="N24" s="605"/>
      <c r="O24" s="605"/>
      <c r="P24" s="606"/>
      <c r="Q24" s="591" t="s">
        <v>73</v>
      </c>
      <c r="R24" s="592"/>
      <c r="S24" s="592"/>
      <c r="T24" s="592"/>
      <c r="U24" s="592"/>
      <c r="V24" s="592"/>
      <c r="W24" s="607" t="str">
        <f>IF(N24&gt;0,N24+F24,"-")</f>
        <v>-</v>
      </c>
      <c r="X24" s="607"/>
      <c r="Y24" s="608"/>
      <c r="Z24" s="591" t="s">
        <v>74</v>
      </c>
      <c r="AA24" s="592"/>
      <c r="AB24" s="592"/>
      <c r="AC24" s="460"/>
      <c r="AD24" s="460"/>
      <c r="AE24" s="461"/>
      <c r="AF24" s="591" t="s">
        <v>75</v>
      </c>
      <c r="AG24" s="592"/>
      <c r="AH24" s="592"/>
      <c r="AI24" s="460"/>
      <c r="AJ24" s="460"/>
      <c r="AK24" s="461"/>
      <c r="AL24" s="591" t="s">
        <v>212</v>
      </c>
      <c r="AM24" s="592"/>
      <c r="AN24" s="592"/>
      <c r="AO24" s="592"/>
      <c r="AP24" s="592"/>
      <c r="AQ24" s="460"/>
      <c r="AR24" s="460"/>
      <c r="AS24" s="461"/>
      <c r="AT24" s="591" t="s">
        <v>100</v>
      </c>
      <c r="AU24" s="592"/>
      <c r="AV24" s="592"/>
      <c r="AW24" s="460"/>
      <c r="AX24" s="460"/>
      <c r="AY24" s="460"/>
      <c r="AZ24" s="461"/>
      <c r="BA24" s="591" t="s">
        <v>101</v>
      </c>
      <c r="BB24" s="592"/>
      <c r="BC24" s="592"/>
      <c r="BD24" s="592"/>
      <c r="BE24" s="460"/>
      <c r="BF24" s="460"/>
      <c r="BG24" s="460"/>
      <c r="BH24" s="461"/>
      <c r="BI24" s="593" t="s">
        <v>69</v>
      </c>
      <c r="BJ24" s="594"/>
      <c r="BK24" s="594"/>
      <c r="BL24" s="595">
        <f>0.000243*BL20^2*BL21*0.95*BL22</f>
        <v>0</v>
      </c>
      <c r="BM24" s="596"/>
      <c r="BN24" s="597"/>
      <c r="BO24" s="595">
        <f>0.000243*BO20^2*BO21*0.95*BO22</f>
        <v>0</v>
      </c>
      <c r="BP24" s="596"/>
      <c r="BQ24" s="598"/>
      <c r="CL24" s="10"/>
    </row>
    <row r="25" spans="1:90" ht="15" customHeight="1">
      <c r="A25" s="584" t="s">
        <v>76</v>
      </c>
      <c r="B25" s="543"/>
      <c r="C25" s="543"/>
      <c r="D25" s="543"/>
      <c r="E25" s="543"/>
      <c r="F25" s="543"/>
      <c r="G25" s="543"/>
      <c r="H25" s="543"/>
      <c r="I25" s="543"/>
      <c r="J25" s="543"/>
      <c r="K25" s="543"/>
      <c r="L25" s="543"/>
      <c r="M25" s="543"/>
      <c r="N25" s="543"/>
      <c r="O25" s="543"/>
      <c r="P25" s="543"/>
      <c r="Q25" s="543"/>
      <c r="R25" s="543"/>
      <c r="S25" s="543"/>
      <c r="T25" s="543"/>
      <c r="U25" s="543"/>
      <c r="V25" s="543"/>
      <c r="W25" s="543"/>
      <c r="X25" s="585"/>
      <c r="Y25" s="586" t="s">
        <v>88</v>
      </c>
      <c r="Z25" s="587"/>
      <c r="AA25" s="587"/>
      <c r="AB25" s="587"/>
      <c r="AC25" s="587"/>
      <c r="AD25" s="587"/>
      <c r="AE25" s="587"/>
      <c r="AF25" s="587"/>
      <c r="AG25" s="587"/>
      <c r="AH25" s="587"/>
      <c r="AI25" s="587"/>
      <c r="AJ25" s="587"/>
      <c r="AK25" s="587"/>
      <c r="AL25" s="587"/>
      <c r="AM25" s="587"/>
      <c r="AN25" s="587"/>
      <c r="AO25" s="587"/>
      <c r="AP25" s="587"/>
      <c r="AQ25" s="587"/>
      <c r="AR25" s="587"/>
      <c r="AS25" s="587"/>
      <c r="AT25" s="587"/>
      <c r="AU25" s="587"/>
      <c r="AV25" s="587"/>
      <c r="AW25" s="587"/>
      <c r="AX25" s="587"/>
      <c r="AY25" s="587"/>
      <c r="AZ25" s="587"/>
      <c r="BA25" s="587"/>
      <c r="BB25" s="587"/>
      <c r="BC25" s="588"/>
      <c r="BD25" s="477" t="s">
        <v>97</v>
      </c>
      <c r="BE25" s="477"/>
      <c r="BF25" s="477"/>
      <c r="BG25" s="477"/>
      <c r="BH25" s="477"/>
      <c r="BI25" s="477"/>
      <c r="BJ25" s="477"/>
      <c r="BK25" s="477"/>
      <c r="BL25" s="477"/>
      <c r="BM25" s="477"/>
      <c r="BN25" s="477"/>
      <c r="BO25" s="477"/>
      <c r="BP25" s="477"/>
      <c r="BQ25" s="479"/>
      <c r="CL25" s="10"/>
    </row>
    <row r="26" spans="1:90" ht="15" customHeight="1">
      <c r="A26" s="589" t="s">
        <v>77</v>
      </c>
      <c r="B26" s="550"/>
      <c r="C26" s="550"/>
      <c r="D26" s="550"/>
      <c r="E26" s="550"/>
      <c r="F26" s="550"/>
      <c r="G26" s="550"/>
      <c r="H26" s="550"/>
      <c r="I26" s="550"/>
      <c r="J26" s="550" t="s">
        <v>78</v>
      </c>
      <c r="K26" s="550"/>
      <c r="L26" s="550"/>
      <c r="M26" s="550" t="s">
        <v>79</v>
      </c>
      <c r="N26" s="550"/>
      <c r="O26" s="550"/>
      <c r="P26" s="550" t="s">
        <v>80</v>
      </c>
      <c r="Q26" s="550"/>
      <c r="R26" s="550"/>
      <c r="S26" s="550"/>
      <c r="T26" s="550" t="s">
        <v>223</v>
      </c>
      <c r="U26" s="550"/>
      <c r="V26" s="550"/>
      <c r="W26" s="550"/>
      <c r="X26" s="562"/>
      <c r="Y26" s="590" t="s">
        <v>81</v>
      </c>
      <c r="Z26" s="550"/>
      <c r="AA26" s="550"/>
      <c r="AB26" s="550"/>
      <c r="AC26" s="550" t="s">
        <v>82</v>
      </c>
      <c r="AD26" s="550"/>
      <c r="AE26" s="550"/>
      <c r="AF26" s="550"/>
      <c r="AG26" s="550" t="s">
        <v>83</v>
      </c>
      <c r="AH26" s="550"/>
      <c r="AI26" s="550"/>
      <c r="AJ26" s="550"/>
      <c r="AK26" s="550" t="s">
        <v>84</v>
      </c>
      <c r="AL26" s="550"/>
      <c r="AM26" s="550"/>
      <c r="AN26" s="550"/>
      <c r="AO26" s="550" t="s">
        <v>211</v>
      </c>
      <c r="AP26" s="550"/>
      <c r="AQ26" s="550"/>
      <c r="AR26" s="550"/>
      <c r="AS26" s="550" t="s">
        <v>85</v>
      </c>
      <c r="AT26" s="550"/>
      <c r="AU26" s="550"/>
      <c r="AV26" s="550"/>
      <c r="AW26" s="550" t="s">
        <v>86</v>
      </c>
      <c r="AX26" s="550"/>
      <c r="AY26" s="550"/>
      <c r="AZ26" s="550"/>
      <c r="BA26" s="550" t="s">
        <v>87</v>
      </c>
      <c r="BB26" s="550"/>
      <c r="BC26" s="583"/>
      <c r="BD26" s="575" t="s">
        <v>127</v>
      </c>
      <c r="BE26" s="576"/>
      <c r="BF26" s="576"/>
      <c r="BG26" s="576"/>
      <c r="BH26" s="576"/>
      <c r="BI26" s="577"/>
      <c r="BJ26" s="578">
        <v>10323699</v>
      </c>
      <c r="BK26" s="578"/>
      <c r="BL26" s="578"/>
      <c r="BM26" s="578"/>
      <c r="BN26" s="15" t="s">
        <v>29</v>
      </c>
      <c r="BO26" s="578"/>
      <c r="BP26" s="578"/>
      <c r="BQ26" s="579"/>
      <c r="CL26" s="10"/>
    </row>
    <row r="27" spans="1:90" ht="15" customHeight="1">
      <c r="A27" s="569" t="s">
        <v>425</v>
      </c>
      <c r="B27" s="570"/>
      <c r="C27" s="570"/>
      <c r="D27" s="570"/>
      <c r="E27" s="570"/>
      <c r="F27" s="570"/>
      <c r="G27" s="570"/>
      <c r="H27" s="570"/>
      <c r="I27" s="571"/>
      <c r="J27" s="580">
        <v>8.75</v>
      </c>
      <c r="K27" s="570"/>
      <c r="L27" s="571"/>
      <c r="M27" s="580"/>
      <c r="N27" s="570"/>
      <c r="O27" s="571"/>
      <c r="P27" s="580">
        <v>0.65</v>
      </c>
      <c r="Q27" s="570"/>
      <c r="R27" s="570"/>
      <c r="S27" s="571"/>
      <c r="T27" s="581">
        <f>IF(P27&gt;0,P27+0,"-")</f>
        <v>0.65</v>
      </c>
      <c r="U27" s="581"/>
      <c r="V27" s="581"/>
      <c r="W27" s="581"/>
      <c r="X27" s="582"/>
      <c r="Y27" s="541">
        <v>15</v>
      </c>
      <c r="Z27" s="489"/>
      <c r="AA27" s="489"/>
      <c r="AB27" s="491"/>
      <c r="AC27" s="572">
        <v>0</v>
      </c>
      <c r="AD27" s="573"/>
      <c r="AE27" s="573"/>
      <c r="AF27" s="574"/>
      <c r="AG27" s="572">
        <v>225</v>
      </c>
      <c r="AH27" s="573"/>
      <c r="AI27" s="573"/>
      <c r="AJ27" s="574"/>
      <c r="AK27" s="572">
        <v>15</v>
      </c>
      <c r="AL27" s="573"/>
      <c r="AM27" s="573"/>
      <c r="AN27" s="574"/>
      <c r="AO27" s="572">
        <v>0</v>
      </c>
      <c r="AP27" s="573"/>
      <c r="AQ27" s="573"/>
      <c r="AR27" s="574"/>
      <c r="AS27" s="572">
        <v>0</v>
      </c>
      <c r="AT27" s="573"/>
      <c r="AU27" s="573"/>
      <c r="AV27" s="574"/>
      <c r="AW27" s="572">
        <v>0</v>
      </c>
      <c r="AX27" s="573"/>
      <c r="AY27" s="573"/>
      <c r="AZ27" s="574"/>
      <c r="BA27" s="519">
        <v>0</v>
      </c>
      <c r="BB27" s="489"/>
      <c r="BC27" s="520"/>
      <c r="BD27" s="549" t="s">
        <v>129</v>
      </c>
      <c r="BE27" s="550"/>
      <c r="BF27" s="550"/>
      <c r="BG27" s="550"/>
      <c r="BH27" s="550"/>
      <c r="BI27" s="562"/>
      <c r="BJ27" s="566" t="s">
        <v>461</v>
      </c>
      <c r="BK27" s="566"/>
      <c r="BL27" s="13" t="s">
        <v>128</v>
      </c>
      <c r="BM27" s="538"/>
      <c r="BN27" s="538"/>
      <c r="BO27" s="14" t="s">
        <v>128</v>
      </c>
      <c r="BP27" s="567">
        <v>0.33</v>
      </c>
      <c r="BQ27" s="568"/>
      <c r="CL27" s="10"/>
    </row>
    <row r="28" spans="1:90" ht="15" customHeight="1">
      <c r="A28" s="569" t="s">
        <v>426</v>
      </c>
      <c r="B28" s="570"/>
      <c r="C28" s="570"/>
      <c r="D28" s="570"/>
      <c r="E28" s="570"/>
      <c r="F28" s="570"/>
      <c r="G28" s="570"/>
      <c r="H28" s="570"/>
      <c r="I28" s="571"/>
      <c r="J28" s="565" t="s">
        <v>449</v>
      </c>
      <c r="K28" s="563"/>
      <c r="L28" s="563"/>
      <c r="M28" s="564"/>
      <c r="N28" s="563"/>
      <c r="O28" s="563"/>
      <c r="P28" s="563">
        <v>29.8</v>
      </c>
      <c r="Q28" s="563"/>
      <c r="R28" s="563"/>
      <c r="S28" s="563"/>
      <c r="T28" s="533">
        <f t="shared" ref="T28:T46" si="0">IF(P28&gt;0,P28+T27,"-")</f>
        <v>30.45</v>
      </c>
      <c r="U28" s="533"/>
      <c r="V28" s="533"/>
      <c r="W28" s="533"/>
      <c r="X28" s="534"/>
      <c r="Y28" s="541">
        <v>472</v>
      </c>
      <c r="Z28" s="489"/>
      <c r="AA28" s="489"/>
      <c r="AB28" s="491"/>
      <c r="AC28" s="519">
        <v>0.98</v>
      </c>
      <c r="AD28" s="489"/>
      <c r="AE28" s="489"/>
      <c r="AF28" s="491"/>
      <c r="AG28" s="519">
        <v>282.02</v>
      </c>
      <c r="AH28" s="489"/>
      <c r="AI28" s="489"/>
      <c r="AJ28" s="491"/>
      <c r="AK28" s="519">
        <v>471.98</v>
      </c>
      <c r="AL28" s="489"/>
      <c r="AM28" s="489"/>
      <c r="AN28" s="491"/>
      <c r="AO28" s="519">
        <v>3.76</v>
      </c>
      <c r="AP28" s="489"/>
      <c r="AQ28" s="489"/>
      <c r="AR28" s="491"/>
      <c r="AS28" s="519">
        <v>0.81</v>
      </c>
      <c r="AT28" s="489"/>
      <c r="AU28" s="489"/>
      <c r="AV28" s="491"/>
      <c r="AW28" s="519">
        <v>-3.82</v>
      </c>
      <c r="AX28" s="489"/>
      <c r="AY28" s="489"/>
      <c r="AZ28" s="491"/>
      <c r="BA28" s="519">
        <v>0.21</v>
      </c>
      <c r="BB28" s="489"/>
      <c r="BC28" s="520"/>
      <c r="BD28" s="549" t="s">
        <v>130</v>
      </c>
      <c r="BE28" s="550"/>
      <c r="BF28" s="550"/>
      <c r="BG28" s="550"/>
      <c r="BH28" s="550"/>
      <c r="BI28" s="562"/>
      <c r="BJ28" s="538">
        <v>1.9</v>
      </c>
      <c r="BK28" s="538"/>
      <c r="BL28" s="538"/>
      <c r="BM28" s="538"/>
      <c r="BN28" s="538"/>
      <c r="BO28" s="538"/>
      <c r="BP28" s="538"/>
      <c r="BQ28" s="539"/>
      <c r="CL28" s="10"/>
    </row>
    <row r="29" spans="1:90" ht="15" customHeight="1">
      <c r="A29" s="547" t="s">
        <v>427</v>
      </c>
      <c r="B29" s="563"/>
      <c r="C29" s="563"/>
      <c r="D29" s="563"/>
      <c r="E29" s="563"/>
      <c r="F29" s="563"/>
      <c r="G29" s="563"/>
      <c r="H29" s="563"/>
      <c r="I29" s="563"/>
      <c r="J29" s="565">
        <v>6.77</v>
      </c>
      <c r="K29" s="563"/>
      <c r="L29" s="563"/>
      <c r="M29" s="564">
        <v>3.25</v>
      </c>
      <c r="N29" s="563"/>
      <c r="O29" s="563"/>
      <c r="P29" s="563">
        <v>19.91</v>
      </c>
      <c r="Q29" s="563"/>
      <c r="R29" s="563"/>
      <c r="S29" s="563"/>
      <c r="T29" s="533">
        <f t="shared" si="0"/>
        <v>50.36</v>
      </c>
      <c r="U29" s="533"/>
      <c r="V29" s="533"/>
      <c r="W29" s="533"/>
      <c r="X29" s="534"/>
      <c r="Y29" s="541">
        <v>567</v>
      </c>
      <c r="Z29" s="489"/>
      <c r="AA29" s="489"/>
      <c r="AB29" s="491"/>
      <c r="AC29" s="519">
        <v>1.29</v>
      </c>
      <c r="AD29" s="489"/>
      <c r="AE29" s="489"/>
      <c r="AF29" s="491"/>
      <c r="AG29" s="519">
        <v>330.48</v>
      </c>
      <c r="AH29" s="489"/>
      <c r="AI29" s="489"/>
      <c r="AJ29" s="491"/>
      <c r="AK29" s="519">
        <v>566.96</v>
      </c>
      <c r="AL29" s="489"/>
      <c r="AM29" s="489"/>
      <c r="AN29" s="491"/>
      <c r="AO29" s="519">
        <v>5.01</v>
      </c>
      <c r="AP29" s="489"/>
      <c r="AQ29" s="489"/>
      <c r="AR29" s="491"/>
      <c r="AS29" s="519">
        <v>1.91</v>
      </c>
      <c r="AT29" s="489"/>
      <c r="AU29" s="489"/>
      <c r="AV29" s="491"/>
      <c r="AW29" s="519">
        <v>-5.14</v>
      </c>
      <c r="AX29" s="489"/>
      <c r="AY29" s="489"/>
      <c r="AZ29" s="491"/>
      <c r="BA29" s="519">
        <v>1.02</v>
      </c>
      <c r="BB29" s="489"/>
      <c r="BC29" s="520"/>
      <c r="BD29" s="549" t="s">
        <v>98</v>
      </c>
      <c r="BE29" s="550"/>
      <c r="BF29" s="550"/>
      <c r="BG29" s="550"/>
      <c r="BH29" s="550"/>
      <c r="BI29" s="562"/>
      <c r="BJ29" s="545">
        <v>1065</v>
      </c>
      <c r="BK29" s="545"/>
      <c r="BL29" s="545"/>
      <c r="BM29" s="545"/>
      <c r="BN29" s="545"/>
      <c r="BO29" s="545"/>
      <c r="BP29" s="545"/>
      <c r="BQ29" s="546"/>
      <c r="CL29" s="10"/>
    </row>
    <row r="30" spans="1:90" ht="15" customHeight="1">
      <c r="A30" s="547" t="s">
        <v>428</v>
      </c>
      <c r="B30" s="563"/>
      <c r="C30" s="563"/>
      <c r="D30" s="563"/>
      <c r="E30" s="563"/>
      <c r="F30" s="563"/>
      <c r="G30" s="563"/>
      <c r="H30" s="563"/>
      <c r="I30" s="563"/>
      <c r="J30" s="564">
        <v>6.55</v>
      </c>
      <c r="K30" s="563"/>
      <c r="L30" s="563"/>
      <c r="M30" s="564">
        <v>3.3125</v>
      </c>
      <c r="N30" s="563"/>
      <c r="O30" s="563"/>
      <c r="P30" s="563">
        <v>35.409999999999997</v>
      </c>
      <c r="Q30" s="563"/>
      <c r="R30" s="563"/>
      <c r="S30" s="563"/>
      <c r="T30" s="533">
        <f t="shared" si="0"/>
        <v>85.77</v>
      </c>
      <c r="U30" s="533"/>
      <c r="V30" s="533"/>
      <c r="W30" s="533"/>
      <c r="X30" s="534"/>
      <c r="Y30" s="541">
        <v>751</v>
      </c>
      <c r="Z30" s="489"/>
      <c r="AA30" s="489"/>
      <c r="AB30" s="491"/>
      <c r="AC30" s="519">
        <v>1.42</v>
      </c>
      <c r="AD30" s="489"/>
      <c r="AE30" s="489"/>
      <c r="AF30" s="491"/>
      <c r="AG30" s="519">
        <v>338.64</v>
      </c>
      <c r="AH30" s="489"/>
      <c r="AI30" s="489"/>
      <c r="AJ30" s="491"/>
      <c r="AK30" s="519">
        <v>750.91</v>
      </c>
      <c r="AL30" s="489"/>
      <c r="AM30" s="489"/>
      <c r="AN30" s="491"/>
      <c r="AO30" s="519">
        <v>6.6</v>
      </c>
      <c r="AP30" s="489"/>
      <c r="AQ30" s="489"/>
      <c r="AR30" s="491"/>
      <c r="AS30" s="519">
        <v>5.84</v>
      </c>
      <c r="AT30" s="489"/>
      <c r="AU30" s="489"/>
      <c r="AV30" s="491"/>
      <c r="AW30" s="519">
        <v>-6.99</v>
      </c>
      <c r="AX30" s="489"/>
      <c r="AY30" s="489"/>
      <c r="AZ30" s="491"/>
      <c r="BA30" s="519">
        <v>0.13</v>
      </c>
      <c r="BB30" s="489"/>
      <c r="BC30" s="520"/>
      <c r="BD30" s="549" t="s">
        <v>99</v>
      </c>
      <c r="BE30" s="550"/>
      <c r="BF30" s="550"/>
      <c r="BG30" s="550"/>
      <c r="BH30" s="550"/>
      <c r="BI30" s="562"/>
      <c r="BJ30" s="545"/>
      <c r="BK30" s="545"/>
      <c r="BL30" s="545"/>
      <c r="BM30" s="545"/>
      <c r="BN30" s="545"/>
      <c r="BO30" s="545"/>
      <c r="BP30" s="545"/>
      <c r="BQ30" s="546"/>
      <c r="CL30" s="10"/>
    </row>
    <row r="31" spans="1:90" ht="15" customHeight="1" thickBot="1">
      <c r="A31" s="547" t="s">
        <v>429</v>
      </c>
      <c r="B31" s="538"/>
      <c r="C31" s="538"/>
      <c r="D31" s="538"/>
      <c r="E31" s="538"/>
      <c r="F31" s="538"/>
      <c r="G31" s="538"/>
      <c r="H31" s="538"/>
      <c r="I31" s="538"/>
      <c r="J31" s="548">
        <v>6.55</v>
      </c>
      <c r="K31" s="538"/>
      <c r="L31" s="538"/>
      <c r="M31" s="548">
        <v>2.875</v>
      </c>
      <c r="N31" s="538"/>
      <c r="O31" s="538"/>
      <c r="P31" s="538">
        <v>30.77</v>
      </c>
      <c r="Q31" s="538"/>
      <c r="R31" s="538"/>
      <c r="S31" s="538"/>
      <c r="T31" s="533">
        <f t="shared" si="0"/>
        <v>116.53999999999999</v>
      </c>
      <c r="U31" s="533"/>
      <c r="V31" s="533"/>
      <c r="W31" s="533"/>
      <c r="X31" s="534"/>
      <c r="Y31" s="541">
        <v>843</v>
      </c>
      <c r="Z31" s="489"/>
      <c r="AA31" s="489"/>
      <c r="AB31" s="491"/>
      <c r="AC31" s="519">
        <v>1.43</v>
      </c>
      <c r="AD31" s="489"/>
      <c r="AE31" s="489"/>
      <c r="AF31" s="491"/>
      <c r="AG31" s="519">
        <v>273.16000000000003</v>
      </c>
      <c r="AH31" s="489"/>
      <c r="AI31" s="489"/>
      <c r="AJ31" s="491"/>
      <c r="AK31" s="519">
        <v>842.89</v>
      </c>
      <c r="AL31" s="489"/>
      <c r="AM31" s="489"/>
      <c r="AN31" s="491"/>
      <c r="AO31" s="519">
        <v>8.09</v>
      </c>
      <c r="AP31" s="489"/>
      <c r="AQ31" s="489"/>
      <c r="AR31" s="491"/>
      <c r="AS31" s="519">
        <v>6.96</v>
      </c>
      <c r="AT31" s="489"/>
      <c r="AU31" s="489"/>
      <c r="AV31" s="491"/>
      <c r="AW31" s="519">
        <v>-8.5500000000000007</v>
      </c>
      <c r="AX31" s="489"/>
      <c r="AY31" s="489"/>
      <c r="AZ31" s="491"/>
      <c r="BA31" s="519">
        <v>1.68</v>
      </c>
      <c r="BB31" s="489"/>
      <c r="BC31" s="520"/>
      <c r="BD31" s="558" t="s">
        <v>126</v>
      </c>
      <c r="BE31" s="559"/>
      <c r="BF31" s="559"/>
      <c r="BG31" s="559"/>
      <c r="BH31" s="559"/>
      <c r="BI31" s="560"/>
      <c r="BJ31" s="561" t="str">
        <f>IF(BJ30&gt;0,BJ30-BJ29,"-")</f>
        <v>-</v>
      </c>
      <c r="BK31" s="561"/>
      <c r="BL31" s="561"/>
      <c r="BM31" s="561"/>
      <c r="BN31" s="16" t="s">
        <v>29</v>
      </c>
      <c r="BO31" s="556" t="str">
        <f>IF(BO26&gt;0,BJ31/BO26,"-")</f>
        <v>-</v>
      </c>
      <c r="BP31" s="556"/>
      <c r="BQ31" s="557"/>
      <c r="CL31" s="10"/>
    </row>
    <row r="32" spans="1:90" ht="15" customHeight="1">
      <c r="A32" s="547" t="s">
        <v>429</v>
      </c>
      <c r="B32" s="538"/>
      <c r="C32" s="538"/>
      <c r="D32" s="538"/>
      <c r="E32" s="538"/>
      <c r="F32" s="538"/>
      <c r="G32" s="538"/>
      <c r="H32" s="538"/>
      <c r="I32" s="538"/>
      <c r="J32" s="538">
        <v>6.5</v>
      </c>
      <c r="K32" s="538"/>
      <c r="L32" s="538"/>
      <c r="M32" s="548">
        <v>2.875</v>
      </c>
      <c r="N32" s="538"/>
      <c r="O32" s="538"/>
      <c r="P32" s="538">
        <v>29.57</v>
      </c>
      <c r="Q32" s="538"/>
      <c r="R32" s="538"/>
      <c r="S32" s="538"/>
      <c r="T32" s="533">
        <f t="shared" si="0"/>
        <v>146.10999999999999</v>
      </c>
      <c r="U32" s="533"/>
      <c r="V32" s="533"/>
      <c r="W32" s="533"/>
      <c r="X32" s="534"/>
      <c r="Y32" s="541"/>
      <c r="Z32" s="489"/>
      <c r="AA32" s="489"/>
      <c r="AB32" s="491"/>
      <c r="AC32" s="519"/>
      <c r="AD32" s="489"/>
      <c r="AE32" s="489"/>
      <c r="AF32" s="491"/>
      <c r="AG32" s="519"/>
      <c r="AH32" s="489"/>
      <c r="AI32" s="489"/>
      <c r="AJ32" s="491"/>
      <c r="AK32" s="519"/>
      <c r="AL32" s="489"/>
      <c r="AM32" s="489"/>
      <c r="AN32" s="491"/>
      <c r="AO32" s="519"/>
      <c r="AP32" s="489"/>
      <c r="AQ32" s="489"/>
      <c r="AR32" s="491"/>
      <c r="AS32" s="519"/>
      <c r="AT32" s="489"/>
      <c r="AU32" s="489"/>
      <c r="AV32" s="491"/>
      <c r="AW32" s="519"/>
      <c r="AX32" s="489"/>
      <c r="AY32" s="489"/>
      <c r="AZ32" s="491"/>
      <c r="BA32" s="519"/>
      <c r="BB32" s="489"/>
      <c r="BC32" s="520"/>
      <c r="BD32" s="553" t="s">
        <v>89</v>
      </c>
      <c r="BE32" s="554"/>
      <c r="BF32" s="554"/>
      <c r="BG32" s="554"/>
      <c r="BH32" s="554"/>
      <c r="BI32" s="554"/>
      <c r="BJ32" s="554"/>
      <c r="BK32" s="554"/>
      <c r="BL32" s="554"/>
      <c r="BM32" s="554"/>
      <c r="BN32" s="554"/>
      <c r="BO32" s="554"/>
      <c r="BP32" s="554"/>
      <c r="BQ32" s="555"/>
      <c r="CL32" s="10"/>
    </row>
    <row r="33" spans="1:90" ht="15" customHeight="1">
      <c r="A33" s="547" t="s">
        <v>430</v>
      </c>
      <c r="B33" s="538"/>
      <c r="C33" s="538"/>
      <c r="D33" s="538"/>
      <c r="E33" s="538"/>
      <c r="F33" s="538"/>
      <c r="G33" s="538"/>
      <c r="H33" s="538"/>
      <c r="I33" s="538"/>
      <c r="J33" s="538">
        <v>5</v>
      </c>
      <c r="K33" s="538"/>
      <c r="L33" s="538"/>
      <c r="M33" s="538">
        <v>3</v>
      </c>
      <c r="N33" s="538"/>
      <c r="O33" s="538"/>
      <c r="P33" s="538">
        <v>390.91</v>
      </c>
      <c r="Q33" s="538"/>
      <c r="R33" s="538"/>
      <c r="S33" s="538"/>
      <c r="T33" s="533">
        <f t="shared" si="0"/>
        <v>537.02</v>
      </c>
      <c r="U33" s="533"/>
      <c r="V33" s="533"/>
      <c r="W33" s="533"/>
      <c r="X33" s="534"/>
      <c r="Y33" s="541"/>
      <c r="Z33" s="489"/>
      <c r="AA33" s="489"/>
      <c r="AB33" s="491"/>
      <c r="AC33" s="519"/>
      <c r="AD33" s="489"/>
      <c r="AE33" s="489"/>
      <c r="AF33" s="491"/>
      <c r="AG33" s="519"/>
      <c r="AH33" s="489"/>
      <c r="AI33" s="489"/>
      <c r="AJ33" s="491"/>
      <c r="AK33" s="519"/>
      <c r="AL33" s="489"/>
      <c r="AM33" s="489"/>
      <c r="AN33" s="491"/>
      <c r="AO33" s="519"/>
      <c r="AP33" s="489"/>
      <c r="AQ33" s="489"/>
      <c r="AR33" s="491"/>
      <c r="AS33" s="519"/>
      <c r="AT33" s="489"/>
      <c r="AU33" s="489"/>
      <c r="AV33" s="491"/>
      <c r="AW33" s="519"/>
      <c r="AX33" s="489"/>
      <c r="AY33" s="489"/>
      <c r="AZ33" s="491"/>
      <c r="BA33" s="519"/>
      <c r="BB33" s="489"/>
      <c r="BC33" s="520"/>
      <c r="BD33" s="549" t="s">
        <v>90</v>
      </c>
      <c r="BE33" s="550"/>
      <c r="BF33" s="550"/>
      <c r="BG33" s="550"/>
      <c r="BH33" s="550"/>
      <c r="BI33" s="550"/>
      <c r="BJ33" s="550" t="s">
        <v>81</v>
      </c>
      <c r="BK33" s="550"/>
      <c r="BL33" s="550"/>
      <c r="BM33" s="550"/>
      <c r="BN33" s="550" t="s">
        <v>84</v>
      </c>
      <c r="BO33" s="550"/>
      <c r="BP33" s="550"/>
      <c r="BQ33" s="551"/>
      <c r="CL33" s="10"/>
    </row>
    <row r="34" spans="1:90" ht="15" customHeight="1">
      <c r="A34" s="547" t="s">
        <v>431</v>
      </c>
      <c r="B34" s="538"/>
      <c r="C34" s="538"/>
      <c r="D34" s="538"/>
      <c r="E34" s="538"/>
      <c r="F34" s="538"/>
      <c r="G34" s="538"/>
      <c r="H34" s="538"/>
      <c r="I34" s="538"/>
      <c r="J34" s="538">
        <v>6.63</v>
      </c>
      <c r="K34" s="538"/>
      <c r="L34" s="538"/>
      <c r="M34" s="552">
        <v>2.6875</v>
      </c>
      <c r="N34" s="538"/>
      <c r="O34" s="538"/>
      <c r="P34" s="538">
        <v>2.58</v>
      </c>
      <c r="Q34" s="538"/>
      <c r="R34" s="538"/>
      <c r="S34" s="538"/>
      <c r="T34" s="533">
        <f t="shared" si="0"/>
        <v>539.6</v>
      </c>
      <c r="U34" s="533"/>
      <c r="V34" s="533"/>
      <c r="W34" s="533"/>
      <c r="X34" s="534"/>
      <c r="Y34" s="541"/>
      <c r="Z34" s="489"/>
      <c r="AA34" s="489"/>
      <c r="AB34" s="491"/>
      <c r="AC34" s="519"/>
      <c r="AD34" s="489"/>
      <c r="AE34" s="489"/>
      <c r="AF34" s="491"/>
      <c r="AG34" s="519"/>
      <c r="AH34" s="489"/>
      <c r="AI34" s="489"/>
      <c r="AJ34" s="491"/>
      <c r="AK34" s="519"/>
      <c r="AL34" s="489"/>
      <c r="AM34" s="489"/>
      <c r="AN34" s="491"/>
      <c r="AO34" s="519"/>
      <c r="AP34" s="489"/>
      <c r="AQ34" s="489"/>
      <c r="AR34" s="491"/>
      <c r="AS34" s="519"/>
      <c r="AT34" s="489"/>
      <c r="AU34" s="489"/>
      <c r="AV34" s="491"/>
      <c r="AW34" s="519"/>
      <c r="AX34" s="489"/>
      <c r="AY34" s="489"/>
      <c r="AZ34" s="491"/>
      <c r="BA34" s="519"/>
      <c r="BB34" s="489"/>
      <c r="BC34" s="520"/>
      <c r="BD34" s="491"/>
      <c r="BE34" s="538"/>
      <c r="BF34" s="538"/>
      <c r="BG34" s="538"/>
      <c r="BH34" s="538"/>
      <c r="BI34" s="538"/>
      <c r="BJ34" s="545"/>
      <c r="BK34" s="545"/>
      <c r="BL34" s="545"/>
      <c r="BM34" s="545"/>
      <c r="BN34" s="545"/>
      <c r="BO34" s="545"/>
      <c r="BP34" s="545"/>
      <c r="BQ34" s="546"/>
      <c r="CL34" s="10"/>
    </row>
    <row r="35" spans="1:90" ht="15" customHeight="1">
      <c r="A35" s="547" t="s">
        <v>448</v>
      </c>
      <c r="B35" s="538"/>
      <c r="C35" s="538"/>
      <c r="D35" s="538"/>
      <c r="E35" s="538"/>
      <c r="F35" s="538"/>
      <c r="G35" s="538"/>
      <c r="H35" s="538"/>
      <c r="I35" s="538"/>
      <c r="J35" s="538">
        <v>4.5</v>
      </c>
      <c r="K35" s="538"/>
      <c r="L35" s="538"/>
      <c r="M35" s="548">
        <v>2.875</v>
      </c>
      <c r="N35" s="538"/>
      <c r="O35" s="538"/>
      <c r="P35" s="538"/>
      <c r="Q35" s="538"/>
      <c r="R35" s="538"/>
      <c r="S35" s="538"/>
      <c r="T35" s="533" t="str">
        <f t="shared" si="0"/>
        <v>-</v>
      </c>
      <c r="U35" s="533"/>
      <c r="V35" s="533"/>
      <c r="W35" s="533"/>
      <c r="X35" s="534"/>
      <c r="Y35" s="541"/>
      <c r="Z35" s="489"/>
      <c r="AA35" s="489"/>
      <c r="AB35" s="491"/>
      <c r="AC35" s="519"/>
      <c r="AD35" s="489"/>
      <c r="AE35" s="489"/>
      <c r="AF35" s="491"/>
      <c r="AG35" s="519"/>
      <c r="AH35" s="489"/>
      <c r="AI35" s="489"/>
      <c r="AJ35" s="491"/>
      <c r="AK35" s="519"/>
      <c r="AL35" s="489"/>
      <c r="AM35" s="489"/>
      <c r="AN35" s="491"/>
      <c r="AO35" s="519"/>
      <c r="AP35" s="489"/>
      <c r="AQ35" s="489"/>
      <c r="AR35" s="491"/>
      <c r="AS35" s="519"/>
      <c r="AT35" s="489"/>
      <c r="AU35" s="489"/>
      <c r="AV35" s="491"/>
      <c r="AW35" s="519"/>
      <c r="AX35" s="489"/>
      <c r="AY35" s="489"/>
      <c r="AZ35" s="491"/>
      <c r="BA35" s="519"/>
      <c r="BB35" s="489"/>
      <c r="BC35" s="520"/>
      <c r="BD35" s="491"/>
      <c r="BE35" s="538"/>
      <c r="BF35" s="538"/>
      <c r="BG35" s="538"/>
      <c r="BH35" s="538"/>
      <c r="BI35" s="538"/>
      <c r="BJ35" s="545"/>
      <c r="BK35" s="545"/>
      <c r="BL35" s="545"/>
      <c r="BM35" s="545"/>
      <c r="BN35" s="545"/>
      <c r="BO35" s="545"/>
      <c r="BP35" s="545"/>
      <c r="BQ35" s="546"/>
      <c r="CL35" s="10"/>
    </row>
    <row r="36" spans="1:90" ht="15" customHeight="1">
      <c r="A36" s="547"/>
      <c r="B36" s="538"/>
      <c r="C36" s="538"/>
      <c r="D36" s="538"/>
      <c r="E36" s="538"/>
      <c r="F36" s="538"/>
      <c r="G36" s="538"/>
      <c r="H36" s="538"/>
      <c r="I36" s="538"/>
      <c r="J36" s="538"/>
      <c r="K36" s="538"/>
      <c r="L36" s="538"/>
      <c r="M36" s="538"/>
      <c r="N36" s="538"/>
      <c r="O36" s="538"/>
      <c r="P36" s="538"/>
      <c r="Q36" s="538"/>
      <c r="R36" s="538"/>
      <c r="S36" s="538"/>
      <c r="T36" s="533" t="str">
        <f t="shared" si="0"/>
        <v>-</v>
      </c>
      <c r="U36" s="533"/>
      <c r="V36" s="533"/>
      <c r="W36" s="533"/>
      <c r="X36" s="534"/>
      <c r="Y36" s="541"/>
      <c r="Z36" s="489"/>
      <c r="AA36" s="489"/>
      <c r="AB36" s="491"/>
      <c r="AC36" s="519"/>
      <c r="AD36" s="489"/>
      <c r="AE36" s="489"/>
      <c r="AF36" s="491"/>
      <c r="AG36" s="519"/>
      <c r="AH36" s="489"/>
      <c r="AI36" s="489"/>
      <c r="AJ36" s="491"/>
      <c r="AK36" s="519"/>
      <c r="AL36" s="489"/>
      <c r="AM36" s="489"/>
      <c r="AN36" s="491"/>
      <c r="AO36" s="519"/>
      <c r="AP36" s="489"/>
      <c r="AQ36" s="489"/>
      <c r="AR36" s="491"/>
      <c r="AS36" s="519"/>
      <c r="AT36" s="489"/>
      <c r="AU36" s="489"/>
      <c r="AV36" s="491"/>
      <c r="AW36" s="519"/>
      <c r="AX36" s="489"/>
      <c r="AY36" s="489"/>
      <c r="AZ36" s="491"/>
      <c r="BA36" s="519"/>
      <c r="BB36" s="489"/>
      <c r="BC36" s="520"/>
      <c r="BD36" s="491"/>
      <c r="BE36" s="538"/>
      <c r="BF36" s="538"/>
      <c r="BG36" s="538"/>
      <c r="BH36" s="538"/>
      <c r="BI36" s="538"/>
      <c r="BJ36" s="545"/>
      <c r="BK36" s="545"/>
      <c r="BL36" s="545"/>
      <c r="BM36" s="545"/>
      <c r="BN36" s="545"/>
      <c r="BO36" s="545"/>
      <c r="BP36" s="545"/>
      <c r="BQ36" s="546"/>
      <c r="CL36" s="10"/>
    </row>
    <row r="37" spans="1:90" ht="15" customHeight="1">
      <c r="A37" s="547"/>
      <c r="B37" s="538"/>
      <c r="C37" s="538"/>
      <c r="D37" s="538"/>
      <c r="E37" s="538"/>
      <c r="F37" s="538"/>
      <c r="G37" s="538"/>
      <c r="H37" s="538"/>
      <c r="I37" s="538"/>
      <c r="J37" s="538"/>
      <c r="K37" s="538"/>
      <c r="L37" s="538"/>
      <c r="M37" s="538"/>
      <c r="N37" s="538"/>
      <c r="O37" s="538"/>
      <c r="P37" s="538"/>
      <c r="Q37" s="538"/>
      <c r="R37" s="538"/>
      <c r="S37" s="538"/>
      <c r="T37" s="533" t="str">
        <f t="shared" si="0"/>
        <v>-</v>
      </c>
      <c r="U37" s="533"/>
      <c r="V37" s="533"/>
      <c r="W37" s="533"/>
      <c r="X37" s="534"/>
      <c r="Y37" s="541"/>
      <c r="Z37" s="489"/>
      <c r="AA37" s="489"/>
      <c r="AB37" s="491"/>
      <c r="AC37" s="519"/>
      <c r="AD37" s="489"/>
      <c r="AE37" s="489"/>
      <c r="AF37" s="491"/>
      <c r="AG37" s="519"/>
      <c r="AH37" s="489"/>
      <c r="AI37" s="489"/>
      <c r="AJ37" s="491"/>
      <c r="AK37" s="519"/>
      <c r="AL37" s="489"/>
      <c r="AM37" s="489"/>
      <c r="AN37" s="491"/>
      <c r="AO37" s="519"/>
      <c r="AP37" s="489"/>
      <c r="AQ37" s="489"/>
      <c r="AR37" s="491"/>
      <c r="AS37" s="519"/>
      <c r="AT37" s="489"/>
      <c r="AU37" s="489"/>
      <c r="AV37" s="491"/>
      <c r="AW37" s="519"/>
      <c r="AX37" s="489"/>
      <c r="AY37" s="489"/>
      <c r="AZ37" s="491"/>
      <c r="BA37" s="519"/>
      <c r="BB37" s="489"/>
      <c r="BC37" s="520"/>
      <c r="BD37" s="491"/>
      <c r="BE37" s="538"/>
      <c r="BF37" s="538"/>
      <c r="BG37" s="538"/>
      <c r="BH37" s="538"/>
      <c r="BI37" s="538"/>
      <c r="BJ37" s="545"/>
      <c r="BK37" s="545"/>
      <c r="BL37" s="545"/>
      <c r="BM37" s="545"/>
      <c r="BN37" s="545"/>
      <c r="BO37" s="545"/>
      <c r="BP37" s="545"/>
      <c r="BQ37" s="546"/>
      <c r="CL37" s="10"/>
    </row>
    <row r="38" spans="1:90" ht="15" customHeight="1">
      <c r="A38" s="547"/>
      <c r="B38" s="538"/>
      <c r="C38" s="538"/>
      <c r="D38" s="538"/>
      <c r="E38" s="538"/>
      <c r="F38" s="538"/>
      <c r="G38" s="538"/>
      <c r="H38" s="538"/>
      <c r="I38" s="538"/>
      <c r="J38" s="538"/>
      <c r="K38" s="538"/>
      <c r="L38" s="538"/>
      <c r="M38" s="538"/>
      <c r="N38" s="538"/>
      <c r="O38" s="538"/>
      <c r="P38" s="538"/>
      <c r="Q38" s="538"/>
      <c r="R38" s="538"/>
      <c r="S38" s="538"/>
      <c r="T38" s="533" t="str">
        <f t="shared" si="0"/>
        <v>-</v>
      </c>
      <c r="U38" s="533"/>
      <c r="V38" s="533"/>
      <c r="W38" s="533"/>
      <c r="X38" s="534"/>
      <c r="Y38" s="541"/>
      <c r="Z38" s="489"/>
      <c r="AA38" s="489"/>
      <c r="AB38" s="491"/>
      <c r="AC38" s="519"/>
      <c r="AD38" s="489"/>
      <c r="AE38" s="489"/>
      <c r="AF38" s="491"/>
      <c r="AG38" s="519"/>
      <c r="AH38" s="489"/>
      <c r="AI38" s="489"/>
      <c r="AJ38" s="491"/>
      <c r="AK38" s="519"/>
      <c r="AL38" s="489"/>
      <c r="AM38" s="489"/>
      <c r="AN38" s="491"/>
      <c r="AO38" s="519"/>
      <c r="AP38" s="489"/>
      <c r="AQ38" s="489"/>
      <c r="AR38" s="491"/>
      <c r="AS38" s="519"/>
      <c r="AT38" s="489"/>
      <c r="AU38" s="489"/>
      <c r="AV38" s="491"/>
      <c r="AW38" s="519"/>
      <c r="AX38" s="489"/>
      <c r="AY38" s="489"/>
      <c r="AZ38" s="491"/>
      <c r="BA38" s="519"/>
      <c r="BB38" s="489"/>
      <c r="BC38" s="520"/>
      <c r="BD38" s="491"/>
      <c r="BE38" s="538"/>
      <c r="BF38" s="538"/>
      <c r="BG38" s="538"/>
      <c r="BH38" s="538"/>
      <c r="BI38" s="538"/>
      <c r="BJ38" s="545"/>
      <c r="BK38" s="545"/>
      <c r="BL38" s="545"/>
      <c r="BM38" s="545"/>
      <c r="BN38" s="545"/>
      <c r="BO38" s="545"/>
      <c r="BP38" s="545"/>
      <c r="BQ38" s="546"/>
      <c r="CL38" s="10"/>
    </row>
    <row r="39" spans="1:90" ht="15" customHeight="1">
      <c r="A39" s="547"/>
      <c r="B39" s="538"/>
      <c r="C39" s="538"/>
      <c r="D39" s="538"/>
      <c r="E39" s="538"/>
      <c r="F39" s="538"/>
      <c r="G39" s="538"/>
      <c r="H39" s="538"/>
      <c r="I39" s="538"/>
      <c r="J39" s="538"/>
      <c r="K39" s="538"/>
      <c r="L39" s="538"/>
      <c r="M39" s="538"/>
      <c r="N39" s="538"/>
      <c r="O39" s="538"/>
      <c r="P39" s="538"/>
      <c r="Q39" s="538"/>
      <c r="R39" s="538"/>
      <c r="S39" s="538"/>
      <c r="T39" s="533" t="str">
        <f t="shared" si="0"/>
        <v>-</v>
      </c>
      <c r="U39" s="533"/>
      <c r="V39" s="533"/>
      <c r="W39" s="533"/>
      <c r="X39" s="534"/>
      <c r="Y39" s="541"/>
      <c r="Z39" s="489"/>
      <c r="AA39" s="489"/>
      <c r="AB39" s="491"/>
      <c r="AC39" s="519"/>
      <c r="AD39" s="489"/>
      <c r="AE39" s="489"/>
      <c r="AF39" s="491"/>
      <c r="AG39" s="519"/>
      <c r="AH39" s="489"/>
      <c r="AI39" s="489"/>
      <c r="AJ39" s="491"/>
      <c r="AK39" s="519"/>
      <c r="AL39" s="489"/>
      <c r="AM39" s="489"/>
      <c r="AN39" s="491"/>
      <c r="AO39" s="519"/>
      <c r="AP39" s="489"/>
      <c r="AQ39" s="489"/>
      <c r="AR39" s="491"/>
      <c r="AS39" s="519"/>
      <c r="AT39" s="489"/>
      <c r="AU39" s="489"/>
      <c r="AV39" s="491"/>
      <c r="AW39" s="519"/>
      <c r="AX39" s="489"/>
      <c r="AY39" s="489"/>
      <c r="AZ39" s="491"/>
      <c r="BA39" s="519"/>
      <c r="BB39" s="489"/>
      <c r="BC39" s="520"/>
      <c r="BD39" s="491"/>
      <c r="BE39" s="538"/>
      <c r="BF39" s="538"/>
      <c r="BG39" s="538"/>
      <c r="BH39" s="538"/>
      <c r="BI39" s="538"/>
      <c r="BJ39" s="545"/>
      <c r="BK39" s="545"/>
      <c r="BL39" s="545"/>
      <c r="BM39" s="545"/>
      <c r="BN39" s="545"/>
      <c r="BO39" s="545"/>
      <c r="BP39" s="545"/>
      <c r="BQ39" s="546"/>
      <c r="CL39" s="10"/>
    </row>
    <row r="40" spans="1:90" ht="15" customHeight="1">
      <c r="A40" s="540"/>
      <c r="B40" s="469"/>
      <c r="C40" s="469"/>
      <c r="D40" s="469"/>
      <c r="E40" s="469"/>
      <c r="F40" s="469"/>
      <c r="G40" s="469"/>
      <c r="H40" s="469"/>
      <c r="I40" s="469"/>
      <c r="J40" s="469"/>
      <c r="K40" s="469"/>
      <c r="L40" s="469"/>
      <c r="M40" s="469"/>
      <c r="N40" s="469"/>
      <c r="O40" s="469"/>
      <c r="P40" s="469"/>
      <c r="Q40" s="469"/>
      <c r="R40" s="469"/>
      <c r="S40" s="469"/>
      <c r="T40" s="533" t="str">
        <f t="shared" si="0"/>
        <v>-</v>
      </c>
      <c r="U40" s="533"/>
      <c r="V40" s="533"/>
      <c r="W40" s="533"/>
      <c r="X40" s="534"/>
      <c r="Y40" s="541"/>
      <c r="Z40" s="489"/>
      <c r="AA40" s="489"/>
      <c r="AB40" s="491"/>
      <c r="AC40" s="519"/>
      <c r="AD40" s="489"/>
      <c r="AE40" s="489"/>
      <c r="AF40" s="491"/>
      <c r="AG40" s="519"/>
      <c r="AH40" s="489"/>
      <c r="AI40" s="489"/>
      <c r="AJ40" s="491"/>
      <c r="AK40" s="519"/>
      <c r="AL40" s="489"/>
      <c r="AM40" s="489"/>
      <c r="AN40" s="491"/>
      <c r="AO40" s="519"/>
      <c r="AP40" s="489"/>
      <c r="AQ40" s="489"/>
      <c r="AR40" s="491"/>
      <c r="AS40" s="519"/>
      <c r="AT40" s="489"/>
      <c r="AU40" s="489"/>
      <c r="AV40" s="491"/>
      <c r="AW40" s="519"/>
      <c r="AX40" s="489"/>
      <c r="AY40" s="489"/>
      <c r="AZ40" s="491"/>
      <c r="BA40" s="519"/>
      <c r="BB40" s="489"/>
      <c r="BC40" s="520"/>
      <c r="BD40" s="491"/>
      <c r="BE40" s="538"/>
      <c r="BF40" s="538"/>
      <c r="BG40" s="538"/>
      <c r="BH40" s="538"/>
      <c r="BI40" s="538"/>
      <c r="BJ40" s="545"/>
      <c r="BK40" s="545"/>
      <c r="BL40" s="545"/>
      <c r="BM40" s="545"/>
      <c r="BN40" s="545"/>
      <c r="BO40" s="545"/>
      <c r="BP40" s="545"/>
      <c r="BQ40" s="546"/>
      <c r="CL40" s="10"/>
    </row>
    <row r="41" spans="1:90" ht="15" customHeight="1" thickBot="1">
      <c r="A41" s="540"/>
      <c r="B41" s="469"/>
      <c r="C41" s="469"/>
      <c r="D41" s="469"/>
      <c r="E41" s="469"/>
      <c r="F41" s="469"/>
      <c r="G41" s="469"/>
      <c r="H41" s="469"/>
      <c r="I41" s="469"/>
      <c r="J41" s="469"/>
      <c r="K41" s="469"/>
      <c r="L41" s="469"/>
      <c r="M41" s="469"/>
      <c r="N41" s="469"/>
      <c r="O41" s="469"/>
      <c r="P41" s="469"/>
      <c r="Q41" s="469"/>
      <c r="R41" s="469"/>
      <c r="S41" s="469"/>
      <c r="T41" s="533" t="str">
        <f t="shared" si="0"/>
        <v>-</v>
      </c>
      <c r="U41" s="533"/>
      <c r="V41" s="533"/>
      <c r="W41" s="533"/>
      <c r="X41" s="534"/>
      <c r="Y41" s="541"/>
      <c r="Z41" s="489"/>
      <c r="AA41" s="489"/>
      <c r="AB41" s="491"/>
      <c r="AC41" s="519"/>
      <c r="AD41" s="489"/>
      <c r="AE41" s="489"/>
      <c r="AF41" s="491"/>
      <c r="AG41" s="519"/>
      <c r="AH41" s="489"/>
      <c r="AI41" s="489"/>
      <c r="AJ41" s="491"/>
      <c r="AK41" s="519"/>
      <c r="AL41" s="489"/>
      <c r="AM41" s="489"/>
      <c r="AN41" s="491"/>
      <c r="AO41" s="519"/>
      <c r="AP41" s="489"/>
      <c r="AQ41" s="489"/>
      <c r="AR41" s="491"/>
      <c r="AS41" s="519"/>
      <c r="AT41" s="489"/>
      <c r="AU41" s="489"/>
      <c r="AV41" s="491"/>
      <c r="AW41" s="519"/>
      <c r="AX41" s="489"/>
      <c r="AY41" s="489"/>
      <c r="AZ41" s="491"/>
      <c r="BA41" s="519"/>
      <c r="BB41" s="489"/>
      <c r="BC41" s="520"/>
      <c r="BD41" s="491"/>
      <c r="BE41" s="538"/>
      <c r="BF41" s="538"/>
      <c r="BG41" s="538"/>
      <c r="BH41" s="538"/>
      <c r="BI41" s="538"/>
      <c r="BJ41" s="545"/>
      <c r="BK41" s="545"/>
      <c r="BL41" s="545"/>
      <c r="BM41" s="545"/>
      <c r="BN41" s="545"/>
      <c r="BO41" s="545"/>
      <c r="BP41" s="545"/>
      <c r="BQ41" s="546"/>
      <c r="CL41" s="10"/>
    </row>
    <row r="42" spans="1:90" ht="15" customHeight="1">
      <c r="A42" s="540"/>
      <c r="B42" s="469"/>
      <c r="C42" s="469"/>
      <c r="D42" s="469"/>
      <c r="E42" s="469"/>
      <c r="F42" s="469"/>
      <c r="G42" s="469"/>
      <c r="H42" s="469"/>
      <c r="I42" s="469"/>
      <c r="J42" s="469"/>
      <c r="K42" s="469"/>
      <c r="L42" s="469"/>
      <c r="M42" s="469"/>
      <c r="N42" s="469"/>
      <c r="O42" s="469"/>
      <c r="P42" s="469"/>
      <c r="Q42" s="469"/>
      <c r="R42" s="469"/>
      <c r="S42" s="469"/>
      <c r="T42" s="533" t="str">
        <f t="shared" si="0"/>
        <v>-</v>
      </c>
      <c r="U42" s="533"/>
      <c r="V42" s="533"/>
      <c r="W42" s="533"/>
      <c r="X42" s="534"/>
      <c r="Y42" s="541"/>
      <c r="Z42" s="489"/>
      <c r="AA42" s="489"/>
      <c r="AB42" s="491"/>
      <c r="AC42" s="519"/>
      <c r="AD42" s="489"/>
      <c r="AE42" s="489"/>
      <c r="AF42" s="491"/>
      <c r="AG42" s="519"/>
      <c r="AH42" s="489"/>
      <c r="AI42" s="489"/>
      <c r="AJ42" s="491"/>
      <c r="AK42" s="519"/>
      <c r="AL42" s="489"/>
      <c r="AM42" s="489"/>
      <c r="AN42" s="491"/>
      <c r="AO42" s="519"/>
      <c r="AP42" s="489"/>
      <c r="AQ42" s="489"/>
      <c r="AR42" s="491"/>
      <c r="AS42" s="519"/>
      <c r="AT42" s="489"/>
      <c r="AU42" s="489"/>
      <c r="AV42" s="491"/>
      <c r="AW42" s="519"/>
      <c r="AX42" s="489"/>
      <c r="AY42" s="489"/>
      <c r="AZ42" s="491"/>
      <c r="BA42" s="519"/>
      <c r="BB42" s="489"/>
      <c r="BC42" s="520"/>
      <c r="BD42" s="542" t="s">
        <v>96</v>
      </c>
      <c r="BE42" s="543"/>
      <c r="BF42" s="543"/>
      <c r="BG42" s="543"/>
      <c r="BH42" s="543"/>
      <c r="BI42" s="543"/>
      <c r="BJ42" s="543"/>
      <c r="BK42" s="543"/>
      <c r="BL42" s="543"/>
      <c r="BM42" s="543"/>
      <c r="BN42" s="543"/>
      <c r="BO42" s="543"/>
      <c r="BP42" s="543"/>
      <c r="BQ42" s="544"/>
      <c r="CL42" s="12"/>
    </row>
    <row r="43" spans="1:90" ht="15" customHeight="1">
      <c r="A43" s="540"/>
      <c r="B43" s="469"/>
      <c r="C43" s="469"/>
      <c r="D43" s="469"/>
      <c r="E43" s="469"/>
      <c r="F43" s="469"/>
      <c r="G43" s="469"/>
      <c r="H43" s="469"/>
      <c r="I43" s="469"/>
      <c r="J43" s="469"/>
      <c r="K43" s="469"/>
      <c r="L43" s="469"/>
      <c r="M43" s="469"/>
      <c r="N43" s="469"/>
      <c r="O43" s="469"/>
      <c r="P43" s="469"/>
      <c r="Q43" s="469"/>
      <c r="R43" s="469"/>
      <c r="S43" s="469"/>
      <c r="T43" s="533" t="str">
        <f t="shared" si="0"/>
        <v>-</v>
      </c>
      <c r="U43" s="533"/>
      <c r="V43" s="533"/>
      <c r="W43" s="533"/>
      <c r="X43" s="534"/>
      <c r="Y43" s="541"/>
      <c r="Z43" s="489"/>
      <c r="AA43" s="489"/>
      <c r="AB43" s="491"/>
      <c r="AC43" s="519"/>
      <c r="AD43" s="489"/>
      <c r="AE43" s="489"/>
      <c r="AF43" s="491"/>
      <c r="AG43" s="519"/>
      <c r="AH43" s="489"/>
      <c r="AI43" s="489"/>
      <c r="AJ43" s="491"/>
      <c r="AK43" s="519"/>
      <c r="AL43" s="489"/>
      <c r="AM43" s="489"/>
      <c r="AN43" s="491"/>
      <c r="AO43" s="519"/>
      <c r="AP43" s="489"/>
      <c r="AQ43" s="489"/>
      <c r="AR43" s="491"/>
      <c r="AS43" s="519"/>
      <c r="AT43" s="489"/>
      <c r="AU43" s="489"/>
      <c r="AV43" s="491"/>
      <c r="AW43" s="519"/>
      <c r="AX43" s="489"/>
      <c r="AY43" s="489"/>
      <c r="AZ43" s="491"/>
      <c r="BA43" s="519"/>
      <c r="BB43" s="489"/>
      <c r="BC43" s="520"/>
      <c r="BD43" s="536" t="s">
        <v>92</v>
      </c>
      <c r="BE43" s="537"/>
      <c r="BF43" s="537"/>
      <c r="BG43" s="537"/>
      <c r="BH43" s="537"/>
      <c r="BI43" s="537"/>
      <c r="BJ43" s="538"/>
      <c r="BK43" s="538"/>
      <c r="BL43" s="538"/>
      <c r="BM43" s="538"/>
      <c r="BN43" s="538"/>
      <c r="BO43" s="538"/>
      <c r="BP43" s="538"/>
      <c r="BQ43" s="539"/>
      <c r="CL43" s="10"/>
    </row>
    <row r="44" spans="1:90" ht="15" customHeight="1">
      <c r="A44" s="540"/>
      <c r="B44" s="469"/>
      <c r="C44" s="469"/>
      <c r="D44" s="469"/>
      <c r="E44" s="469"/>
      <c r="F44" s="469"/>
      <c r="G44" s="469"/>
      <c r="H44" s="469"/>
      <c r="I44" s="469"/>
      <c r="J44" s="469"/>
      <c r="K44" s="469"/>
      <c r="L44" s="469"/>
      <c r="M44" s="469"/>
      <c r="N44" s="469"/>
      <c r="O44" s="469"/>
      <c r="P44" s="469"/>
      <c r="Q44" s="469"/>
      <c r="R44" s="469"/>
      <c r="S44" s="469"/>
      <c r="T44" s="533" t="str">
        <f t="shared" si="0"/>
        <v>-</v>
      </c>
      <c r="U44" s="533"/>
      <c r="V44" s="533"/>
      <c r="W44" s="533"/>
      <c r="X44" s="534"/>
      <c r="Y44" s="541"/>
      <c r="Z44" s="489"/>
      <c r="AA44" s="489"/>
      <c r="AB44" s="491"/>
      <c r="AC44" s="519"/>
      <c r="AD44" s="489"/>
      <c r="AE44" s="489"/>
      <c r="AF44" s="491"/>
      <c r="AG44" s="519"/>
      <c r="AH44" s="489"/>
      <c r="AI44" s="489"/>
      <c r="AJ44" s="491"/>
      <c r="AK44" s="519"/>
      <c r="AL44" s="489"/>
      <c r="AM44" s="489"/>
      <c r="AN44" s="491"/>
      <c r="AO44" s="519"/>
      <c r="AP44" s="489"/>
      <c r="AQ44" s="489"/>
      <c r="AR44" s="491"/>
      <c r="AS44" s="519"/>
      <c r="AT44" s="489"/>
      <c r="AU44" s="489"/>
      <c r="AV44" s="491"/>
      <c r="AW44" s="519"/>
      <c r="AX44" s="489"/>
      <c r="AY44" s="489"/>
      <c r="AZ44" s="491"/>
      <c r="BA44" s="519"/>
      <c r="BB44" s="489"/>
      <c r="BC44" s="520"/>
      <c r="BD44" s="536" t="s">
        <v>93</v>
      </c>
      <c r="BE44" s="537"/>
      <c r="BF44" s="537"/>
      <c r="BG44" s="537"/>
      <c r="BH44" s="537"/>
      <c r="BI44" s="537"/>
      <c r="BJ44" s="538"/>
      <c r="BK44" s="538"/>
      <c r="BL44" s="538"/>
      <c r="BM44" s="538"/>
      <c r="BN44" s="538"/>
      <c r="BO44" s="538"/>
      <c r="BP44" s="538"/>
      <c r="BQ44" s="539"/>
      <c r="CL44" s="10"/>
    </row>
    <row r="45" spans="1:90" ht="15" customHeight="1">
      <c r="A45" s="540"/>
      <c r="B45" s="469"/>
      <c r="C45" s="469"/>
      <c r="D45" s="469"/>
      <c r="E45" s="469"/>
      <c r="F45" s="469"/>
      <c r="G45" s="469"/>
      <c r="H45" s="469"/>
      <c r="I45" s="469"/>
      <c r="J45" s="469"/>
      <c r="K45" s="469"/>
      <c r="L45" s="469"/>
      <c r="M45" s="469"/>
      <c r="N45" s="469"/>
      <c r="O45" s="469"/>
      <c r="P45" s="469"/>
      <c r="Q45" s="469"/>
      <c r="R45" s="469"/>
      <c r="S45" s="469"/>
      <c r="T45" s="533" t="str">
        <f t="shared" si="0"/>
        <v>-</v>
      </c>
      <c r="U45" s="533"/>
      <c r="V45" s="533"/>
      <c r="W45" s="533"/>
      <c r="X45" s="534"/>
      <c r="Y45" s="541"/>
      <c r="Z45" s="489"/>
      <c r="AA45" s="489"/>
      <c r="AB45" s="491"/>
      <c r="AC45" s="519"/>
      <c r="AD45" s="489"/>
      <c r="AE45" s="489"/>
      <c r="AF45" s="491"/>
      <c r="AG45" s="519"/>
      <c r="AH45" s="489"/>
      <c r="AI45" s="489"/>
      <c r="AJ45" s="491"/>
      <c r="AK45" s="519"/>
      <c r="AL45" s="489"/>
      <c r="AM45" s="489"/>
      <c r="AN45" s="491"/>
      <c r="AO45" s="519"/>
      <c r="AP45" s="489"/>
      <c r="AQ45" s="489"/>
      <c r="AR45" s="491"/>
      <c r="AS45" s="519"/>
      <c r="AT45" s="489"/>
      <c r="AU45" s="489"/>
      <c r="AV45" s="491"/>
      <c r="AW45" s="519"/>
      <c r="AX45" s="489"/>
      <c r="AY45" s="489"/>
      <c r="AZ45" s="491"/>
      <c r="BA45" s="519"/>
      <c r="BB45" s="489"/>
      <c r="BC45" s="520"/>
      <c r="BD45" s="536" t="s">
        <v>94</v>
      </c>
      <c r="BE45" s="537"/>
      <c r="BF45" s="537"/>
      <c r="BG45" s="537"/>
      <c r="BH45" s="537"/>
      <c r="BI45" s="537"/>
      <c r="BJ45" s="538"/>
      <c r="BK45" s="538"/>
      <c r="BL45" s="538"/>
      <c r="BM45" s="538"/>
      <c r="BN45" s="538"/>
      <c r="BO45" s="538"/>
      <c r="BP45" s="538"/>
      <c r="BQ45" s="539"/>
      <c r="CL45" s="12"/>
    </row>
    <row r="46" spans="1:90" ht="15" customHeight="1" thickBot="1">
      <c r="A46" s="462"/>
      <c r="B46" s="463"/>
      <c r="C46" s="463"/>
      <c r="D46" s="463"/>
      <c r="E46" s="463"/>
      <c r="F46" s="463"/>
      <c r="G46" s="463"/>
      <c r="H46" s="463"/>
      <c r="I46" s="463"/>
      <c r="J46" s="463"/>
      <c r="K46" s="463"/>
      <c r="L46" s="463"/>
      <c r="M46" s="463"/>
      <c r="N46" s="463"/>
      <c r="O46" s="463"/>
      <c r="P46" s="463"/>
      <c r="Q46" s="463"/>
      <c r="R46" s="463"/>
      <c r="S46" s="463"/>
      <c r="T46" s="533" t="str">
        <f t="shared" si="0"/>
        <v>-</v>
      </c>
      <c r="U46" s="533"/>
      <c r="V46" s="533"/>
      <c r="W46" s="533"/>
      <c r="X46" s="534"/>
      <c r="Y46" s="535"/>
      <c r="Z46" s="531"/>
      <c r="AA46" s="531"/>
      <c r="AB46" s="532"/>
      <c r="AC46" s="530"/>
      <c r="AD46" s="531"/>
      <c r="AE46" s="531"/>
      <c r="AF46" s="532"/>
      <c r="AG46" s="530"/>
      <c r="AH46" s="531"/>
      <c r="AI46" s="531"/>
      <c r="AJ46" s="532"/>
      <c r="AK46" s="530"/>
      <c r="AL46" s="531"/>
      <c r="AM46" s="531"/>
      <c r="AN46" s="532"/>
      <c r="AO46" s="530"/>
      <c r="AP46" s="531"/>
      <c r="AQ46" s="531"/>
      <c r="AR46" s="532"/>
      <c r="AS46" s="530"/>
      <c r="AT46" s="531"/>
      <c r="AU46" s="531"/>
      <c r="AV46" s="532"/>
      <c r="AW46" s="530"/>
      <c r="AX46" s="531"/>
      <c r="AY46" s="531"/>
      <c r="AZ46" s="532"/>
      <c r="BA46" s="519"/>
      <c r="BB46" s="489"/>
      <c r="BC46" s="520"/>
      <c r="BD46" s="521" t="s">
        <v>95</v>
      </c>
      <c r="BE46" s="522"/>
      <c r="BF46" s="522"/>
      <c r="BG46" s="522"/>
      <c r="BH46" s="522"/>
      <c r="BI46" s="522"/>
      <c r="BJ46" s="463"/>
      <c r="BK46" s="463"/>
      <c r="BL46" s="463"/>
      <c r="BM46" s="463"/>
      <c r="BN46" s="463"/>
      <c r="BO46" s="463"/>
      <c r="BP46" s="463"/>
      <c r="BQ46" s="464"/>
    </row>
    <row r="47" spans="1:90" ht="25.5" customHeight="1" thickBot="1">
      <c r="A47" s="523"/>
      <c r="B47" s="524"/>
      <c r="C47" s="524"/>
      <c r="D47" s="524"/>
      <c r="E47" s="524"/>
      <c r="F47" s="524"/>
      <c r="G47" s="524"/>
      <c r="H47" s="524"/>
      <c r="I47" s="524"/>
      <c r="J47" s="524"/>
      <c r="K47" s="524"/>
      <c r="L47" s="524"/>
      <c r="M47" s="524"/>
      <c r="N47" s="524"/>
      <c r="O47" s="524"/>
      <c r="P47" s="524"/>
      <c r="Q47" s="524"/>
      <c r="R47" s="524"/>
      <c r="S47" s="524"/>
      <c r="T47" s="524"/>
      <c r="U47" s="524"/>
      <c r="V47" s="524"/>
      <c r="W47" s="524"/>
      <c r="X47" s="524"/>
      <c r="Y47" s="524"/>
      <c r="Z47" s="524"/>
      <c r="AA47" s="524"/>
      <c r="AB47" s="524"/>
      <c r="AC47" s="524"/>
      <c r="AD47" s="524"/>
      <c r="AE47" s="524"/>
      <c r="AF47" s="524"/>
      <c r="AG47" s="524"/>
      <c r="AH47" s="524"/>
      <c r="AI47" s="524"/>
      <c r="AJ47" s="524"/>
      <c r="AK47" s="524"/>
      <c r="AL47" s="524"/>
      <c r="AM47" s="524"/>
      <c r="AN47" s="524"/>
      <c r="AO47" s="524"/>
      <c r="AP47" s="524"/>
      <c r="AQ47" s="524"/>
      <c r="AR47" s="524"/>
      <c r="AS47" s="524"/>
      <c r="AT47" s="524"/>
      <c r="AU47" s="524"/>
      <c r="AV47" s="524"/>
      <c r="AW47" s="524"/>
      <c r="AX47" s="524"/>
      <c r="AY47" s="524"/>
      <c r="AZ47" s="524"/>
      <c r="BA47" s="524"/>
      <c r="BB47" s="524"/>
      <c r="BC47" s="524"/>
      <c r="BD47" s="524"/>
      <c r="BE47" s="524"/>
      <c r="BF47" s="524"/>
      <c r="BG47" s="524"/>
      <c r="BH47" s="524"/>
      <c r="BI47" s="524"/>
      <c r="BJ47" s="524"/>
      <c r="BK47" s="524"/>
      <c r="BL47" s="524"/>
      <c r="BM47" s="524"/>
      <c r="BN47" s="524"/>
      <c r="BO47" s="524"/>
      <c r="BP47" s="524"/>
      <c r="BQ47" s="525"/>
    </row>
    <row r="48" spans="1:90" ht="15" customHeight="1" thickBot="1">
      <c r="A48" s="458" t="s">
        <v>105</v>
      </c>
      <c r="B48" s="459"/>
      <c r="C48" s="459"/>
      <c r="D48" s="459" t="s">
        <v>106</v>
      </c>
      <c r="E48" s="459"/>
      <c r="F48" s="459"/>
      <c r="G48" s="459" t="s">
        <v>107</v>
      </c>
      <c r="H48" s="459"/>
      <c r="I48" s="526"/>
      <c r="J48" s="527" t="s">
        <v>108</v>
      </c>
      <c r="K48" s="528"/>
      <c r="L48" s="528"/>
      <c r="M48" s="528"/>
      <c r="N48" s="528"/>
      <c r="O48" s="528"/>
      <c r="P48" s="528"/>
      <c r="Q48" s="528"/>
      <c r="R48" s="528"/>
      <c r="S48" s="528"/>
      <c r="T48" s="528"/>
      <c r="U48" s="528"/>
      <c r="V48" s="528"/>
      <c r="W48" s="528"/>
      <c r="X48" s="528"/>
      <c r="Y48" s="528"/>
      <c r="Z48" s="528"/>
      <c r="AA48" s="528"/>
      <c r="AB48" s="528"/>
      <c r="AC48" s="528"/>
      <c r="AD48" s="528"/>
      <c r="AE48" s="528"/>
      <c r="AF48" s="528"/>
      <c r="AG48" s="528"/>
      <c r="AH48" s="528"/>
      <c r="AI48" s="528"/>
      <c r="AJ48" s="528"/>
      <c r="AK48" s="528"/>
      <c r="AL48" s="528"/>
      <c r="AM48" s="528"/>
      <c r="AN48" s="528"/>
      <c r="AO48" s="528"/>
      <c r="AP48" s="528"/>
      <c r="AQ48" s="528"/>
      <c r="AR48" s="528"/>
      <c r="AS48" s="528"/>
      <c r="AT48" s="528"/>
      <c r="AU48" s="528"/>
      <c r="AV48" s="528"/>
      <c r="AW48" s="528"/>
      <c r="AX48" s="528"/>
      <c r="AY48" s="528"/>
      <c r="AZ48" s="528"/>
      <c r="BA48" s="528"/>
      <c r="BB48" s="528"/>
      <c r="BC48" s="528"/>
      <c r="BD48" s="528"/>
      <c r="BE48" s="528"/>
      <c r="BF48" s="528"/>
      <c r="BG48" s="528"/>
      <c r="BH48" s="528"/>
      <c r="BI48" s="528"/>
      <c r="BJ48" s="528"/>
      <c r="BK48" s="528"/>
      <c r="BL48" s="528"/>
      <c r="BM48" s="528"/>
      <c r="BN48" s="528"/>
      <c r="BO48" s="528"/>
      <c r="BP48" s="528"/>
      <c r="BQ48" s="529"/>
    </row>
    <row r="49" spans="1:91" ht="15" customHeight="1">
      <c r="A49" s="513">
        <v>0.25</v>
      </c>
      <c r="B49" s="514"/>
      <c r="C49" s="514"/>
      <c r="D49" s="515">
        <v>0.27083333333333331</v>
      </c>
      <c r="E49" s="514"/>
      <c r="F49" s="516"/>
      <c r="G49" s="492">
        <v>0.5</v>
      </c>
      <c r="H49" s="492"/>
      <c r="I49" s="492"/>
      <c r="J49" s="517" t="s">
        <v>436</v>
      </c>
      <c r="K49" s="517"/>
      <c r="L49" s="517"/>
      <c r="M49" s="517"/>
      <c r="N49" s="517"/>
      <c r="O49" s="517"/>
      <c r="P49" s="517"/>
      <c r="Q49" s="517"/>
      <c r="R49" s="517"/>
      <c r="S49" s="517"/>
      <c r="T49" s="517"/>
      <c r="U49" s="517"/>
      <c r="V49" s="517"/>
      <c r="W49" s="517"/>
      <c r="X49" s="517"/>
      <c r="Y49" s="517"/>
      <c r="Z49" s="517"/>
      <c r="AA49" s="517"/>
      <c r="AB49" s="517"/>
      <c r="AC49" s="517"/>
      <c r="AD49" s="517"/>
      <c r="AE49" s="517"/>
      <c r="AF49" s="517"/>
      <c r="AG49" s="517"/>
      <c r="AH49" s="517"/>
      <c r="AI49" s="517"/>
      <c r="AJ49" s="517"/>
      <c r="AK49" s="517"/>
      <c r="AL49" s="517"/>
      <c r="AM49" s="517"/>
      <c r="AN49" s="517"/>
      <c r="AO49" s="517"/>
      <c r="AP49" s="517"/>
      <c r="AQ49" s="517"/>
      <c r="AR49" s="517"/>
      <c r="AS49" s="517"/>
      <c r="AT49" s="517"/>
      <c r="AU49" s="517"/>
      <c r="AV49" s="517"/>
      <c r="AW49" s="517"/>
      <c r="AX49" s="517"/>
      <c r="AY49" s="517"/>
      <c r="AZ49" s="517"/>
      <c r="BA49" s="517"/>
      <c r="BB49" s="517"/>
      <c r="BC49" s="517"/>
      <c r="BD49" s="517"/>
      <c r="BE49" s="517"/>
      <c r="BF49" s="517"/>
      <c r="BG49" s="517"/>
      <c r="BH49" s="517"/>
      <c r="BI49" s="517"/>
      <c r="BJ49" s="517"/>
      <c r="BK49" s="517"/>
      <c r="BL49" s="517"/>
      <c r="BM49" s="517"/>
      <c r="BN49" s="517"/>
      <c r="BO49" s="517"/>
      <c r="BP49" s="517"/>
      <c r="BQ49" s="518"/>
    </row>
    <row r="50" spans="1:91" ht="15" customHeight="1">
      <c r="A50" s="488">
        <v>0.27083333333333331</v>
      </c>
      <c r="B50" s="489"/>
      <c r="C50" s="489"/>
      <c r="D50" s="490">
        <v>0.29166666666666669</v>
      </c>
      <c r="E50" s="489"/>
      <c r="F50" s="491"/>
      <c r="G50" s="492">
        <v>0.5</v>
      </c>
      <c r="H50" s="492"/>
      <c r="I50" s="492"/>
      <c r="J50" s="504" t="s">
        <v>437</v>
      </c>
      <c r="K50" s="504"/>
      <c r="L50" s="504"/>
      <c r="M50" s="504"/>
      <c r="N50" s="504"/>
      <c r="O50" s="504"/>
      <c r="P50" s="504"/>
      <c r="Q50" s="504"/>
      <c r="R50" s="504"/>
      <c r="S50" s="504"/>
      <c r="T50" s="504"/>
      <c r="U50" s="504"/>
      <c r="V50" s="504"/>
      <c r="W50" s="504"/>
      <c r="X50" s="504"/>
      <c r="Y50" s="504"/>
      <c r="Z50" s="504"/>
      <c r="AA50" s="504"/>
      <c r="AB50" s="504"/>
      <c r="AC50" s="504"/>
      <c r="AD50" s="504"/>
      <c r="AE50" s="504"/>
      <c r="AF50" s="504"/>
      <c r="AG50" s="504"/>
      <c r="AH50" s="504"/>
      <c r="AI50" s="504"/>
      <c r="AJ50" s="504"/>
      <c r="AK50" s="504"/>
      <c r="AL50" s="504"/>
      <c r="AM50" s="504"/>
      <c r="AN50" s="504"/>
      <c r="AO50" s="504"/>
      <c r="AP50" s="504"/>
      <c r="AQ50" s="504"/>
      <c r="AR50" s="504"/>
      <c r="AS50" s="504"/>
      <c r="AT50" s="504"/>
      <c r="AU50" s="504"/>
      <c r="AV50" s="504"/>
      <c r="AW50" s="504"/>
      <c r="AX50" s="504"/>
      <c r="AY50" s="504"/>
      <c r="AZ50" s="504"/>
      <c r="BA50" s="504"/>
      <c r="BB50" s="504"/>
      <c r="BC50" s="504"/>
      <c r="BD50" s="504"/>
      <c r="BE50" s="504"/>
      <c r="BF50" s="504"/>
      <c r="BG50" s="504"/>
      <c r="BH50" s="504"/>
      <c r="BI50" s="504"/>
      <c r="BJ50" s="504"/>
      <c r="BK50" s="504"/>
      <c r="BL50" s="504"/>
      <c r="BM50" s="504"/>
      <c r="BN50" s="504"/>
      <c r="BO50" s="504"/>
      <c r="BP50" s="504"/>
      <c r="BQ50" s="505"/>
    </row>
    <row r="51" spans="1:91" ht="15" customHeight="1">
      <c r="A51" s="488">
        <v>0.29166666666666669</v>
      </c>
      <c r="B51" s="489"/>
      <c r="C51" s="489"/>
      <c r="D51" s="490">
        <v>0.4375</v>
      </c>
      <c r="E51" s="489"/>
      <c r="F51" s="491"/>
      <c r="G51" s="492">
        <v>3.5</v>
      </c>
      <c r="H51" s="492"/>
      <c r="I51" s="492"/>
      <c r="J51" s="504" t="s">
        <v>438</v>
      </c>
      <c r="K51" s="504"/>
      <c r="L51" s="504"/>
      <c r="M51" s="504"/>
      <c r="N51" s="504"/>
      <c r="O51" s="504"/>
      <c r="P51" s="504"/>
      <c r="Q51" s="504"/>
      <c r="R51" s="504"/>
      <c r="S51" s="504"/>
      <c r="T51" s="504"/>
      <c r="U51" s="504"/>
      <c r="V51" s="504"/>
      <c r="W51" s="504"/>
      <c r="X51" s="504"/>
      <c r="Y51" s="504"/>
      <c r="Z51" s="504"/>
      <c r="AA51" s="504"/>
      <c r="AB51" s="504"/>
      <c r="AC51" s="504"/>
      <c r="AD51" s="504"/>
      <c r="AE51" s="504"/>
      <c r="AF51" s="504"/>
      <c r="AG51" s="504"/>
      <c r="AH51" s="504"/>
      <c r="AI51" s="504"/>
      <c r="AJ51" s="504"/>
      <c r="AK51" s="504"/>
      <c r="AL51" s="504"/>
      <c r="AM51" s="504"/>
      <c r="AN51" s="504"/>
      <c r="AO51" s="504"/>
      <c r="AP51" s="504"/>
      <c r="AQ51" s="504"/>
      <c r="AR51" s="504"/>
      <c r="AS51" s="504"/>
      <c r="AT51" s="504"/>
      <c r="AU51" s="504"/>
      <c r="AV51" s="504"/>
      <c r="AW51" s="504"/>
      <c r="AX51" s="504"/>
      <c r="AY51" s="504"/>
      <c r="AZ51" s="504"/>
      <c r="BA51" s="504"/>
      <c r="BB51" s="504"/>
      <c r="BC51" s="504"/>
      <c r="BD51" s="504"/>
      <c r="BE51" s="504"/>
      <c r="BF51" s="504"/>
      <c r="BG51" s="504"/>
      <c r="BH51" s="504"/>
      <c r="BI51" s="504"/>
      <c r="BJ51" s="504"/>
      <c r="BK51" s="504"/>
      <c r="BL51" s="504"/>
      <c r="BM51" s="504"/>
      <c r="BN51" s="504"/>
      <c r="BO51" s="504"/>
      <c r="BP51" s="504"/>
      <c r="BQ51" s="505"/>
    </row>
    <row r="52" spans="1:91" ht="15" customHeight="1">
      <c r="A52" s="510">
        <v>0.4375</v>
      </c>
      <c r="B52" s="511"/>
      <c r="C52" s="511"/>
      <c r="D52" s="511">
        <v>0.47916666666666669</v>
      </c>
      <c r="E52" s="511"/>
      <c r="F52" s="512"/>
      <c r="G52" s="492">
        <v>1</v>
      </c>
      <c r="H52" s="492"/>
      <c r="I52" s="492"/>
      <c r="J52" s="504" t="s">
        <v>439</v>
      </c>
      <c r="K52" s="504"/>
      <c r="L52" s="504"/>
      <c r="M52" s="504"/>
      <c r="N52" s="504"/>
      <c r="O52" s="504"/>
      <c r="P52" s="504"/>
      <c r="Q52" s="504"/>
      <c r="R52" s="504"/>
      <c r="S52" s="504"/>
      <c r="T52" s="504"/>
      <c r="U52" s="504"/>
      <c r="V52" s="504"/>
      <c r="W52" s="504"/>
      <c r="X52" s="504"/>
      <c r="Y52" s="504"/>
      <c r="Z52" s="504"/>
      <c r="AA52" s="504"/>
      <c r="AB52" s="504"/>
      <c r="AC52" s="504"/>
      <c r="AD52" s="504"/>
      <c r="AE52" s="504"/>
      <c r="AF52" s="504"/>
      <c r="AG52" s="504"/>
      <c r="AH52" s="504"/>
      <c r="AI52" s="504"/>
      <c r="AJ52" s="504"/>
      <c r="AK52" s="504"/>
      <c r="AL52" s="504"/>
      <c r="AM52" s="504"/>
      <c r="AN52" s="504"/>
      <c r="AO52" s="504"/>
      <c r="AP52" s="504"/>
      <c r="AQ52" s="504"/>
      <c r="AR52" s="504"/>
      <c r="AS52" s="504"/>
      <c r="AT52" s="504"/>
      <c r="AU52" s="504"/>
      <c r="AV52" s="504"/>
      <c r="AW52" s="504"/>
      <c r="AX52" s="504"/>
      <c r="AY52" s="504"/>
      <c r="AZ52" s="504"/>
      <c r="BA52" s="504"/>
      <c r="BB52" s="504"/>
      <c r="BC52" s="504"/>
      <c r="BD52" s="504"/>
      <c r="BE52" s="504"/>
      <c r="BF52" s="504"/>
      <c r="BG52" s="504"/>
      <c r="BH52" s="504"/>
      <c r="BI52" s="504"/>
      <c r="BJ52" s="504"/>
      <c r="BK52" s="504"/>
      <c r="BL52" s="504"/>
      <c r="BM52" s="504"/>
      <c r="BN52" s="504"/>
      <c r="BO52" s="504"/>
      <c r="BP52" s="504"/>
      <c r="BQ52" s="505"/>
      <c r="CM52" s="48"/>
    </row>
    <row r="53" spans="1:91" ht="15" customHeight="1">
      <c r="A53" s="488">
        <v>0.47916666666666669</v>
      </c>
      <c r="B53" s="489"/>
      <c r="C53" s="489"/>
      <c r="D53" s="490">
        <v>0.54166666666666663</v>
      </c>
      <c r="E53" s="489"/>
      <c r="F53" s="491"/>
      <c r="G53" s="508">
        <v>1.5</v>
      </c>
      <c r="H53" s="508"/>
      <c r="I53" s="508"/>
      <c r="J53" s="509" t="s">
        <v>440</v>
      </c>
      <c r="K53" s="504"/>
      <c r="L53" s="504"/>
      <c r="M53" s="504"/>
      <c r="N53" s="504"/>
      <c r="O53" s="504"/>
      <c r="P53" s="504"/>
      <c r="Q53" s="504"/>
      <c r="R53" s="504"/>
      <c r="S53" s="504"/>
      <c r="T53" s="504"/>
      <c r="U53" s="504"/>
      <c r="V53" s="504"/>
      <c r="W53" s="504"/>
      <c r="X53" s="504"/>
      <c r="Y53" s="504"/>
      <c r="Z53" s="504"/>
      <c r="AA53" s="504"/>
      <c r="AB53" s="504"/>
      <c r="AC53" s="504"/>
      <c r="AD53" s="504"/>
      <c r="AE53" s="504"/>
      <c r="AF53" s="504"/>
      <c r="AG53" s="504"/>
      <c r="AH53" s="504"/>
      <c r="AI53" s="504"/>
      <c r="AJ53" s="504"/>
      <c r="AK53" s="504"/>
      <c r="AL53" s="504"/>
      <c r="AM53" s="504"/>
      <c r="AN53" s="504"/>
      <c r="AO53" s="504"/>
      <c r="AP53" s="504"/>
      <c r="AQ53" s="504"/>
      <c r="AR53" s="504"/>
      <c r="AS53" s="504"/>
      <c r="AT53" s="504"/>
      <c r="AU53" s="504"/>
      <c r="AV53" s="504"/>
      <c r="AW53" s="504"/>
      <c r="AX53" s="504"/>
      <c r="AY53" s="504"/>
      <c r="AZ53" s="504"/>
      <c r="BA53" s="504"/>
      <c r="BB53" s="504"/>
      <c r="BC53" s="504"/>
      <c r="BD53" s="504"/>
      <c r="BE53" s="504"/>
      <c r="BF53" s="504"/>
      <c r="BG53" s="504"/>
      <c r="BH53" s="504"/>
      <c r="BI53" s="504"/>
      <c r="BJ53" s="504"/>
      <c r="BK53" s="504"/>
      <c r="BL53" s="504"/>
      <c r="BM53" s="504"/>
      <c r="BN53" s="504"/>
      <c r="BO53" s="504"/>
      <c r="BP53" s="504"/>
      <c r="BQ53" s="505"/>
      <c r="CM53" s="48"/>
    </row>
    <row r="54" spans="1:91" ht="15" customHeight="1">
      <c r="A54" s="488">
        <v>0.54166666666666663</v>
      </c>
      <c r="B54" s="489"/>
      <c r="C54" s="489"/>
      <c r="D54" s="490">
        <v>0.72916666666666663</v>
      </c>
      <c r="E54" s="489"/>
      <c r="F54" s="491"/>
      <c r="G54" s="492">
        <v>4.5</v>
      </c>
      <c r="H54" s="492"/>
      <c r="I54" s="492"/>
      <c r="J54" s="504" t="s">
        <v>441</v>
      </c>
      <c r="K54" s="504"/>
      <c r="L54" s="504"/>
      <c r="M54" s="504"/>
      <c r="N54" s="504"/>
      <c r="O54" s="504"/>
      <c r="P54" s="504"/>
      <c r="Q54" s="504"/>
      <c r="R54" s="504"/>
      <c r="S54" s="504"/>
      <c r="T54" s="504"/>
      <c r="U54" s="504"/>
      <c r="V54" s="504"/>
      <c r="W54" s="504"/>
      <c r="X54" s="504"/>
      <c r="Y54" s="504"/>
      <c r="Z54" s="504"/>
      <c r="AA54" s="504"/>
      <c r="AB54" s="504"/>
      <c r="AC54" s="504"/>
      <c r="AD54" s="504"/>
      <c r="AE54" s="504"/>
      <c r="AF54" s="504"/>
      <c r="AG54" s="504"/>
      <c r="AH54" s="504"/>
      <c r="AI54" s="504"/>
      <c r="AJ54" s="504"/>
      <c r="AK54" s="504"/>
      <c r="AL54" s="504"/>
      <c r="AM54" s="504"/>
      <c r="AN54" s="504"/>
      <c r="AO54" s="504"/>
      <c r="AP54" s="504"/>
      <c r="AQ54" s="504"/>
      <c r="AR54" s="504"/>
      <c r="AS54" s="504"/>
      <c r="AT54" s="504"/>
      <c r="AU54" s="504"/>
      <c r="AV54" s="504"/>
      <c r="AW54" s="504"/>
      <c r="AX54" s="504"/>
      <c r="AY54" s="504"/>
      <c r="AZ54" s="504"/>
      <c r="BA54" s="504"/>
      <c r="BB54" s="504"/>
      <c r="BC54" s="504"/>
      <c r="BD54" s="504"/>
      <c r="BE54" s="504"/>
      <c r="BF54" s="504"/>
      <c r="BG54" s="504"/>
      <c r="BH54" s="504"/>
      <c r="BI54" s="504"/>
      <c r="BJ54" s="504"/>
      <c r="BK54" s="504"/>
      <c r="BL54" s="504"/>
      <c r="BM54" s="504"/>
      <c r="BN54" s="504"/>
      <c r="BO54" s="504"/>
      <c r="BP54" s="504"/>
      <c r="BQ54" s="505"/>
    </row>
    <row r="55" spans="1:91" ht="15" customHeight="1">
      <c r="A55" s="488">
        <v>0.72916666666666663</v>
      </c>
      <c r="B55" s="489"/>
      <c r="C55" s="489"/>
      <c r="D55" s="490">
        <v>0.79166666666666663</v>
      </c>
      <c r="E55" s="489"/>
      <c r="F55" s="491"/>
      <c r="G55" s="492">
        <v>1.5</v>
      </c>
      <c r="H55" s="492"/>
      <c r="I55" s="492"/>
      <c r="J55" s="504" t="s">
        <v>442</v>
      </c>
      <c r="K55" s="504"/>
      <c r="L55" s="504"/>
      <c r="M55" s="504"/>
      <c r="N55" s="504"/>
      <c r="O55" s="504"/>
      <c r="P55" s="504"/>
      <c r="Q55" s="504"/>
      <c r="R55" s="504"/>
      <c r="S55" s="504"/>
      <c r="T55" s="504"/>
      <c r="U55" s="504"/>
      <c r="V55" s="504"/>
      <c r="W55" s="504"/>
      <c r="X55" s="504"/>
      <c r="Y55" s="504"/>
      <c r="Z55" s="504"/>
      <c r="AA55" s="504"/>
      <c r="AB55" s="504"/>
      <c r="AC55" s="504"/>
      <c r="AD55" s="504"/>
      <c r="AE55" s="504"/>
      <c r="AF55" s="504"/>
      <c r="AG55" s="504"/>
      <c r="AH55" s="504"/>
      <c r="AI55" s="504"/>
      <c r="AJ55" s="504"/>
      <c r="AK55" s="504"/>
      <c r="AL55" s="504"/>
      <c r="AM55" s="504"/>
      <c r="AN55" s="504"/>
      <c r="AO55" s="504"/>
      <c r="AP55" s="504"/>
      <c r="AQ55" s="504"/>
      <c r="AR55" s="504"/>
      <c r="AS55" s="504"/>
      <c r="AT55" s="504"/>
      <c r="AU55" s="504"/>
      <c r="AV55" s="504"/>
      <c r="AW55" s="504"/>
      <c r="AX55" s="504"/>
      <c r="AY55" s="504"/>
      <c r="AZ55" s="504"/>
      <c r="BA55" s="504"/>
      <c r="BB55" s="504"/>
      <c r="BC55" s="504"/>
      <c r="BD55" s="504"/>
      <c r="BE55" s="504"/>
      <c r="BF55" s="504"/>
      <c r="BG55" s="504"/>
      <c r="BH55" s="504"/>
      <c r="BI55" s="504"/>
      <c r="BJ55" s="504"/>
      <c r="BK55" s="504"/>
      <c r="BL55" s="504"/>
      <c r="BM55" s="504"/>
      <c r="BN55" s="504"/>
      <c r="BO55" s="504"/>
      <c r="BP55" s="504"/>
      <c r="BQ55" s="505"/>
    </row>
    <row r="56" spans="1:91" ht="15" customHeight="1">
      <c r="A56" s="488">
        <v>0.79166666666666663</v>
      </c>
      <c r="B56" s="489"/>
      <c r="C56" s="489"/>
      <c r="D56" s="490">
        <v>0.88541666666666663</v>
      </c>
      <c r="E56" s="489"/>
      <c r="F56" s="491"/>
      <c r="G56" s="492">
        <v>2.25</v>
      </c>
      <c r="H56" s="492"/>
      <c r="I56" s="492"/>
      <c r="J56" s="506" t="s">
        <v>445</v>
      </c>
      <c r="K56" s="506"/>
      <c r="L56" s="506"/>
      <c r="M56" s="506"/>
      <c r="N56" s="506"/>
      <c r="O56" s="506"/>
      <c r="P56" s="506"/>
      <c r="Q56" s="506"/>
      <c r="R56" s="506"/>
      <c r="S56" s="506"/>
      <c r="T56" s="506"/>
      <c r="U56" s="506"/>
      <c r="V56" s="506"/>
      <c r="W56" s="506"/>
      <c r="X56" s="506"/>
      <c r="Y56" s="506"/>
      <c r="Z56" s="506"/>
      <c r="AA56" s="506"/>
      <c r="AB56" s="506"/>
      <c r="AC56" s="506"/>
      <c r="AD56" s="506"/>
      <c r="AE56" s="506"/>
      <c r="AF56" s="506"/>
      <c r="AG56" s="506"/>
      <c r="AH56" s="506"/>
      <c r="AI56" s="506"/>
      <c r="AJ56" s="506"/>
      <c r="AK56" s="506"/>
      <c r="AL56" s="506"/>
      <c r="AM56" s="506"/>
      <c r="AN56" s="506"/>
      <c r="AO56" s="506"/>
      <c r="AP56" s="506"/>
      <c r="AQ56" s="506"/>
      <c r="AR56" s="506"/>
      <c r="AS56" s="506"/>
      <c r="AT56" s="506"/>
      <c r="AU56" s="506"/>
      <c r="AV56" s="506"/>
      <c r="AW56" s="506"/>
      <c r="AX56" s="506"/>
      <c r="AY56" s="506"/>
      <c r="AZ56" s="506"/>
      <c r="BA56" s="506"/>
      <c r="BB56" s="506"/>
      <c r="BC56" s="506"/>
      <c r="BD56" s="506"/>
      <c r="BE56" s="506"/>
      <c r="BF56" s="506"/>
      <c r="BG56" s="506"/>
      <c r="BH56" s="506"/>
      <c r="BI56" s="506"/>
      <c r="BJ56" s="506"/>
      <c r="BK56" s="506"/>
      <c r="BL56" s="506"/>
      <c r="BM56" s="506"/>
      <c r="BN56" s="506"/>
      <c r="BO56" s="506"/>
      <c r="BP56" s="506"/>
      <c r="BQ56" s="507"/>
      <c r="BU56" s="49"/>
    </row>
    <row r="57" spans="1:91" ht="15" customHeight="1">
      <c r="A57" s="488">
        <v>0.88541666666666663</v>
      </c>
      <c r="B57" s="489"/>
      <c r="C57" s="489"/>
      <c r="D57" s="490">
        <v>0.89583333333333337</v>
      </c>
      <c r="E57" s="489"/>
      <c r="F57" s="491"/>
      <c r="G57" s="492">
        <v>0.25</v>
      </c>
      <c r="H57" s="492"/>
      <c r="I57" s="492"/>
      <c r="J57" s="504" t="s">
        <v>443</v>
      </c>
      <c r="K57" s="504"/>
      <c r="L57" s="504"/>
      <c r="M57" s="504"/>
      <c r="N57" s="504"/>
      <c r="O57" s="504"/>
      <c r="P57" s="504"/>
      <c r="Q57" s="504"/>
      <c r="R57" s="504"/>
      <c r="S57" s="504"/>
      <c r="T57" s="504"/>
      <c r="U57" s="504"/>
      <c r="V57" s="504"/>
      <c r="W57" s="504"/>
      <c r="X57" s="504"/>
      <c r="Y57" s="504"/>
      <c r="Z57" s="504"/>
      <c r="AA57" s="504"/>
      <c r="AB57" s="504"/>
      <c r="AC57" s="504"/>
      <c r="AD57" s="504"/>
      <c r="AE57" s="504"/>
      <c r="AF57" s="504"/>
      <c r="AG57" s="504"/>
      <c r="AH57" s="504"/>
      <c r="AI57" s="504"/>
      <c r="AJ57" s="504"/>
      <c r="AK57" s="504"/>
      <c r="AL57" s="504"/>
      <c r="AM57" s="504"/>
      <c r="AN57" s="504"/>
      <c r="AO57" s="504"/>
      <c r="AP57" s="504"/>
      <c r="AQ57" s="504"/>
      <c r="AR57" s="504"/>
      <c r="AS57" s="504"/>
      <c r="AT57" s="504"/>
      <c r="AU57" s="504"/>
      <c r="AV57" s="504"/>
      <c r="AW57" s="504"/>
      <c r="AX57" s="504"/>
      <c r="AY57" s="504"/>
      <c r="AZ57" s="504"/>
      <c r="BA57" s="504"/>
      <c r="BB57" s="504"/>
      <c r="BC57" s="504"/>
      <c r="BD57" s="504"/>
      <c r="BE57" s="504"/>
      <c r="BF57" s="504"/>
      <c r="BG57" s="504"/>
      <c r="BH57" s="504"/>
      <c r="BI57" s="504"/>
      <c r="BJ57" s="504"/>
      <c r="BK57" s="504"/>
      <c r="BL57" s="504"/>
      <c r="BM57" s="504"/>
      <c r="BN57" s="504"/>
      <c r="BO57" s="504"/>
      <c r="BP57" s="504"/>
      <c r="BQ57" s="505"/>
    </row>
    <row r="58" spans="1:91" ht="15" customHeight="1">
      <c r="A58" s="488">
        <v>0.89583333333333337</v>
      </c>
      <c r="B58" s="489"/>
      <c r="C58" s="489"/>
      <c r="D58" s="490">
        <v>0.95833333333333337</v>
      </c>
      <c r="E58" s="489"/>
      <c r="F58" s="491"/>
      <c r="G58" s="492">
        <v>1.5</v>
      </c>
      <c r="H58" s="492"/>
      <c r="I58" s="492"/>
      <c r="J58" s="504" t="s">
        <v>444</v>
      </c>
      <c r="K58" s="504"/>
      <c r="L58" s="504"/>
      <c r="M58" s="504"/>
      <c r="N58" s="504"/>
      <c r="O58" s="504"/>
      <c r="P58" s="504"/>
      <c r="Q58" s="504"/>
      <c r="R58" s="504"/>
      <c r="S58" s="504"/>
      <c r="T58" s="504"/>
      <c r="U58" s="504"/>
      <c r="V58" s="504"/>
      <c r="W58" s="504"/>
      <c r="X58" s="504"/>
      <c r="Y58" s="504"/>
      <c r="Z58" s="504"/>
      <c r="AA58" s="504"/>
      <c r="AB58" s="504"/>
      <c r="AC58" s="504"/>
      <c r="AD58" s="504"/>
      <c r="AE58" s="504"/>
      <c r="AF58" s="504"/>
      <c r="AG58" s="504"/>
      <c r="AH58" s="504"/>
      <c r="AI58" s="504"/>
      <c r="AJ58" s="504"/>
      <c r="AK58" s="504"/>
      <c r="AL58" s="504"/>
      <c r="AM58" s="504"/>
      <c r="AN58" s="504"/>
      <c r="AO58" s="504"/>
      <c r="AP58" s="504"/>
      <c r="AQ58" s="504"/>
      <c r="AR58" s="504"/>
      <c r="AS58" s="504"/>
      <c r="AT58" s="504"/>
      <c r="AU58" s="504"/>
      <c r="AV58" s="504"/>
      <c r="AW58" s="504"/>
      <c r="AX58" s="504"/>
      <c r="AY58" s="504"/>
      <c r="AZ58" s="504"/>
      <c r="BA58" s="504"/>
      <c r="BB58" s="504"/>
      <c r="BC58" s="504"/>
      <c r="BD58" s="504"/>
      <c r="BE58" s="504"/>
      <c r="BF58" s="504"/>
      <c r="BG58" s="504"/>
      <c r="BH58" s="504"/>
      <c r="BI58" s="504"/>
      <c r="BJ58" s="504"/>
      <c r="BK58" s="504"/>
      <c r="BL58" s="504"/>
      <c r="BM58" s="504"/>
      <c r="BN58" s="504"/>
      <c r="BO58" s="504"/>
      <c r="BP58" s="504"/>
      <c r="BQ58" s="505"/>
    </row>
    <row r="59" spans="1:91" ht="15" customHeight="1">
      <c r="A59" s="488">
        <v>0.95833333333333337</v>
      </c>
      <c r="B59" s="489"/>
      <c r="C59" s="489"/>
      <c r="D59" s="490">
        <v>0.17708333333333334</v>
      </c>
      <c r="E59" s="489"/>
      <c r="F59" s="491"/>
      <c r="G59" s="492">
        <v>5.25</v>
      </c>
      <c r="H59" s="492"/>
      <c r="I59" s="492"/>
      <c r="J59" s="504" t="s">
        <v>450</v>
      </c>
      <c r="K59" s="504"/>
      <c r="L59" s="504"/>
      <c r="M59" s="504"/>
      <c r="N59" s="504"/>
      <c r="O59" s="504"/>
      <c r="P59" s="504"/>
      <c r="Q59" s="504"/>
      <c r="R59" s="504"/>
      <c r="S59" s="504"/>
      <c r="T59" s="504"/>
      <c r="U59" s="504"/>
      <c r="V59" s="504"/>
      <c r="W59" s="504"/>
      <c r="X59" s="504"/>
      <c r="Y59" s="504"/>
      <c r="Z59" s="504"/>
      <c r="AA59" s="504"/>
      <c r="AB59" s="504"/>
      <c r="AC59" s="504"/>
      <c r="AD59" s="504"/>
      <c r="AE59" s="504"/>
      <c r="AF59" s="504"/>
      <c r="AG59" s="504"/>
      <c r="AH59" s="504"/>
      <c r="AI59" s="504"/>
      <c r="AJ59" s="504"/>
      <c r="AK59" s="504"/>
      <c r="AL59" s="504"/>
      <c r="AM59" s="504"/>
      <c r="AN59" s="504"/>
      <c r="AO59" s="504"/>
      <c r="AP59" s="504"/>
      <c r="AQ59" s="504"/>
      <c r="AR59" s="504"/>
      <c r="AS59" s="504"/>
      <c r="AT59" s="504"/>
      <c r="AU59" s="504"/>
      <c r="AV59" s="504"/>
      <c r="AW59" s="504"/>
      <c r="AX59" s="504"/>
      <c r="AY59" s="504"/>
      <c r="AZ59" s="504"/>
      <c r="BA59" s="504"/>
      <c r="BB59" s="504"/>
      <c r="BC59" s="504"/>
      <c r="BD59" s="504"/>
      <c r="BE59" s="504"/>
      <c r="BF59" s="504"/>
      <c r="BG59" s="504"/>
      <c r="BH59" s="504"/>
      <c r="BI59" s="504"/>
      <c r="BJ59" s="504"/>
      <c r="BK59" s="504"/>
      <c r="BL59" s="504"/>
      <c r="BM59" s="504"/>
      <c r="BN59" s="504"/>
      <c r="BO59" s="504"/>
      <c r="BP59" s="504"/>
      <c r="BQ59" s="505"/>
    </row>
    <row r="60" spans="1:91" ht="15" customHeight="1">
      <c r="A60" s="488"/>
      <c r="B60" s="489"/>
      <c r="C60" s="489"/>
      <c r="D60" s="490"/>
      <c r="E60" s="489"/>
      <c r="F60" s="491"/>
      <c r="G60" s="492"/>
      <c r="H60" s="492"/>
      <c r="I60" s="492"/>
      <c r="J60" s="504" t="s">
        <v>451</v>
      </c>
      <c r="K60" s="504"/>
      <c r="L60" s="504"/>
      <c r="M60" s="504"/>
      <c r="N60" s="504"/>
      <c r="O60" s="504"/>
      <c r="P60" s="504"/>
      <c r="Q60" s="504"/>
      <c r="R60" s="504"/>
      <c r="S60" s="504"/>
      <c r="T60" s="504"/>
      <c r="U60" s="504"/>
      <c r="V60" s="504"/>
      <c r="W60" s="504"/>
      <c r="X60" s="504"/>
      <c r="Y60" s="504"/>
      <c r="Z60" s="504"/>
      <c r="AA60" s="504"/>
      <c r="AB60" s="504"/>
      <c r="AC60" s="504"/>
      <c r="AD60" s="504"/>
      <c r="AE60" s="504"/>
      <c r="AF60" s="504"/>
      <c r="AG60" s="504"/>
      <c r="AH60" s="504"/>
      <c r="AI60" s="504"/>
      <c r="AJ60" s="504"/>
      <c r="AK60" s="504"/>
      <c r="AL60" s="504"/>
      <c r="AM60" s="504"/>
      <c r="AN60" s="504"/>
      <c r="AO60" s="504"/>
      <c r="AP60" s="504"/>
      <c r="AQ60" s="504"/>
      <c r="AR60" s="504"/>
      <c r="AS60" s="504"/>
      <c r="AT60" s="504"/>
      <c r="AU60" s="504"/>
      <c r="AV60" s="504"/>
      <c r="AW60" s="504"/>
      <c r="AX60" s="504"/>
      <c r="AY60" s="504"/>
      <c r="AZ60" s="504"/>
      <c r="BA60" s="504"/>
      <c r="BB60" s="504"/>
      <c r="BC60" s="504"/>
      <c r="BD60" s="504"/>
      <c r="BE60" s="504"/>
      <c r="BF60" s="504"/>
      <c r="BG60" s="504"/>
      <c r="BH60" s="504"/>
      <c r="BI60" s="504"/>
      <c r="BJ60" s="504"/>
      <c r="BK60" s="504"/>
      <c r="BL60" s="504"/>
      <c r="BM60" s="504"/>
      <c r="BN60" s="504"/>
      <c r="BO60" s="504"/>
      <c r="BP60" s="504"/>
      <c r="BQ60" s="505"/>
    </row>
    <row r="61" spans="1:91" ht="15" customHeight="1">
      <c r="A61" s="488"/>
      <c r="B61" s="489"/>
      <c r="C61" s="489"/>
      <c r="D61" s="490"/>
      <c r="E61" s="489"/>
      <c r="F61" s="491"/>
      <c r="G61" s="492"/>
      <c r="H61" s="492"/>
      <c r="I61" s="492"/>
      <c r="J61" s="504" t="s">
        <v>452</v>
      </c>
      <c r="K61" s="504"/>
      <c r="L61" s="504"/>
      <c r="M61" s="504"/>
      <c r="N61" s="504"/>
      <c r="O61" s="504"/>
      <c r="P61" s="504"/>
      <c r="Q61" s="504"/>
      <c r="R61" s="504"/>
      <c r="S61" s="504"/>
      <c r="T61" s="504"/>
      <c r="U61" s="504"/>
      <c r="V61" s="504"/>
      <c r="W61" s="504"/>
      <c r="X61" s="504"/>
      <c r="Y61" s="504"/>
      <c r="Z61" s="504"/>
      <c r="AA61" s="504"/>
      <c r="AB61" s="504"/>
      <c r="AC61" s="504"/>
      <c r="AD61" s="504"/>
      <c r="AE61" s="504"/>
      <c r="AF61" s="504"/>
      <c r="AG61" s="504"/>
      <c r="AH61" s="504"/>
      <c r="AI61" s="504"/>
      <c r="AJ61" s="504"/>
      <c r="AK61" s="504"/>
      <c r="AL61" s="504"/>
      <c r="AM61" s="504"/>
      <c r="AN61" s="504"/>
      <c r="AO61" s="504"/>
      <c r="AP61" s="504"/>
      <c r="AQ61" s="504"/>
      <c r="AR61" s="504"/>
      <c r="AS61" s="504"/>
      <c r="AT61" s="504"/>
      <c r="AU61" s="504"/>
      <c r="AV61" s="504"/>
      <c r="AW61" s="504"/>
      <c r="AX61" s="504"/>
      <c r="AY61" s="504"/>
      <c r="AZ61" s="504"/>
      <c r="BA61" s="504"/>
      <c r="BB61" s="504"/>
      <c r="BC61" s="504"/>
      <c r="BD61" s="504"/>
      <c r="BE61" s="504"/>
      <c r="BF61" s="504"/>
      <c r="BG61" s="504"/>
      <c r="BH61" s="504"/>
      <c r="BI61" s="504"/>
      <c r="BJ61" s="504"/>
      <c r="BK61" s="504"/>
      <c r="BL61" s="504"/>
      <c r="BM61" s="504"/>
      <c r="BN61" s="504"/>
      <c r="BO61" s="504"/>
      <c r="BP61" s="504"/>
      <c r="BQ61" s="505"/>
    </row>
    <row r="62" spans="1:91" ht="15" customHeight="1">
      <c r="A62" s="488">
        <v>0.17708333333333334</v>
      </c>
      <c r="B62" s="489"/>
      <c r="C62" s="489"/>
      <c r="D62" s="490">
        <v>0.1875</v>
      </c>
      <c r="E62" s="489"/>
      <c r="F62" s="491"/>
      <c r="G62" s="492">
        <v>0.25</v>
      </c>
      <c r="H62" s="492"/>
      <c r="I62" s="492"/>
      <c r="J62" s="504" t="s">
        <v>453</v>
      </c>
      <c r="K62" s="504"/>
      <c r="L62" s="504"/>
      <c r="M62" s="504"/>
      <c r="N62" s="504"/>
      <c r="O62" s="504"/>
      <c r="P62" s="504"/>
      <c r="Q62" s="504"/>
      <c r="R62" s="504"/>
      <c r="S62" s="504"/>
      <c r="T62" s="504"/>
      <c r="U62" s="504"/>
      <c r="V62" s="504"/>
      <c r="W62" s="504"/>
      <c r="X62" s="504"/>
      <c r="Y62" s="504"/>
      <c r="Z62" s="504"/>
      <c r="AA62" s="504"/>
      <c r="AB62" s="504"/>
      <c r="AC62" s="504"/>
      <c r="AD62" s="504"/>
      <c r="AE62" s="504"/>
      <c r="AF62" s="504"/>
      <c r="AG62" s="504"/>
      <c r="AH62" s="504"/>
      <c r="AI62" s="504"/>
      <c r="AJ62" s="504"/>
      <c r="AK62" s="504"/>
      <c r="AL62" s="504"/>
      <c r="AM62" s="504"/>
      <c r="AN62" s="504"/>
      <c r="AO62" s="504"/>
      <c r="AP62" s="504"/>
      <c r="AQ62" s="504"/>
      <c r="AR62" s="504"/>
      <c r="AS62" s="504"/>
      <c r="AT62" s="504"/>
      <c r="AU62" s="504"/>
      <c r="AV62" s="504"/>
      <c r="AW62" s="504"/>
      <c r="AX62" s="504"/>
      <c r="AY62" s="504"/>
      <c r="AZ62" s="504"/>
      <c r="BA62" s="504"/>
      <c r="BB62" s="504"/>
      <c r="BC62" s="504"/>
      <c r="BD62" s="504"/>
      <c r="BE62" s="504"/>
      <c r="BF62" s="504"/>
      <c r="BG62" s="504"/>
      <c r="BH62" s="504"/>
      <c r="BI62" s="504"/>
      <c r="BJ62" s="504"/>
      <c r="BK62" s="504"/>
      <c r="BL62" s="504"/>
      <c r="BM62" s="504"/>
      <c r="BN62" s="504"/>
      <c r="BO62" s="504"/>
      <c r="BP62" s="504"/>
      <c r="BQ62" s="505"/>
    </row>
    <row r="63" spans="1:91" ht="15" customHeight="1">
      <c r="A63" s="488">
        <v>0.1875</v>
      </c>
      <c r="B63" s="489"/>
      <c r="C63" s="489"/>
      <c r="D63" s="490">
        <v>0.23958333333333334</v>
      </c>
      <c r="E63" s="489"/>
      <c r="F63" s="491"/>
      <c r="G63" s="492">
        <v>1.25</v>
      </c>
      <c r="H63" s="492"/>
      <c r="I63" s="492"/>
      <c r="J63" s="504" t="s">
        <v>454</v>
      </c>
      <c r="K63" s="504"/>
      <c r="L63" s="504"/>
      <c r="M63" s="504"/>
      <c r="N63" s="504"/>
      <c r="O63" s="504"/>
      <c r="P63" s="504"/>
      <c r="Q63" s="504"/>
      <c r="R63" s="504"/>
      <c r="S63" s="504"/>
      <c r="T63" s="504"/>
      <c r="U63" s="504"/>
      <c r="V63" s="504"/>
      <c r="W63" s="504"/>
      <c r="X63" s="504"/>
      <c r="Y63" s="504"/>
      <c r="Z63" s="504"/>
      <c r="AA63" s="504"/>
      <c r="AB63" s="504"/>
      <c r="AC63" s="504"/>
      <c r="AD63" s="504"/>
      <c r="AE63" s="504"/>
      <c r="AF63" s="504"/>
      <c r="AG63" s="504"/>
      <c r="AH63" s="504"/>
      <c r="AI63" s="504"/>
      <c r="AJ63" s="504"/>
      <c r="AK63" s="504"/>
      <c r="AL63" s="504"/>
      <c r="AM63" s="504"/>
      <c r="AN63" s="504"/>
      <c r="AO63" s="504"/>
      <c r="AP63" s="504"/>
      <c r="AQ63" s="504"/>
      <c r="AR63" s="504"/>
      <c r="AS63" s="504"/>
      <c r="AT63" s="504"/>
      <c r="AU63" s="504"/>
      <c r="AV63" s="504"/>
      <c r="AW63" s="504"/>
      <c r="AX63" s="504"/>
      <c r="AY63" s="504"/>
      <c r="AZ63" s="504"/>
      <c r="BA63" s="504"/>
      <c r="BB63" s="504"/>
      <c r="BC63" s="504"/>
      <c r="BD63" s="504"/>
      <c r="BE63" s="504"/>
      <c r="BF63" s="504"/>
      <c r="BG63" s="504"/>
      <c r="BH63" s="504"/>
      <c r="BI63" s="504"/>
      <c r="BJ63" s="504"/>
      <c r="BK63" s="504"/>
      <c r="BL63" s="504"/>
      <c r="BM63" s="504"/>
      <c r="BN63" s="504"/>
      <c r="BO63" s="504"/>
      <c r="BP63" s="504"/>
      <c r="BQ63" s="505"/>
    </row>
    <row r="64" spans="1:91" ht="15" customHeight="1">
      <c r="A64" s="488">
        <v>0.23958333333333334</v>
      </c>
      <c r="B64" s="489"/>
      <c r="C64" s="489"/>
      <c r="D64" s="490">
        <v>0.25</v>
      </c>
      <c r="E64" s="489"/>
      <c r="F64" s="491"/>
      <c r="G64" s="492">
        <v>0.25</v>
      </c>
      <c r="H64" s="492"/>
      <c r="I64" s="492"/>
      <c r="J64" s="504" t="s">
        <v>455</v>
      </c>
      <c r="K64" s="504"/>
      <c r="L64" s="504"/>
      <c r="M64" s="504"/>
      <c r="N64" s="504"/>
      <c r="O64" s="504"/>
      <c r="P64" s="504"/>
      <c r="Q64" s="504"/>
      <c r="R64" s="504"/>
      <c r="S64" s="504"/>
      <c r="T64" s="504"/>
      <c r="U64" s="504"/>
      <c r="V64" s="504"/>
      <c r="W64" s="504"/>
      <c r="X64" s="504"/>
      <c r="Y64" s="504"/>
      <c r="Z64" s="504"/>
      <c r="AA64" s="504"/>
      <c r="AB64" s="504"/>
      <c r="AC64" s="504"/>
      <c r="AD64" s="504"/>
      <c r="AE64" s="504"/>
      <c r="AF64" s="504"/>
      <c r="AG64" s="504"/>
      <c r="AH64" s="504"/>
      <c r="AI64" s="504"/>
      <c r="AJ64" s="504"/>
      <c r="AK64" s="504"/>
      <c r="AL64" s="504"/>
      <c r="AM64" s="504"/>
      <c r="AN64" s="504"/>
      <c r="AO64" s="504"/>
      <c r="AP64" s="504"/>
      <c r="AQ64" s="504"/>
      <c r="AR64" s="504"/>
      <c r="AS64" s="504"/>
      <c r="AT64" s="504"/>
      <c r="AU64" s="504"/>
      <c r="AV64" s="504"/>
      <c r="AW64" s="504"/>
      <c r="AX64" s="504"/>
      <c r="AY64" s="504"/>
      <c r="AZ64" s="504"/>
      <c r="BA64" s="504"/>
      <c r="BB64" s="504"/>
      <c r="BC64" s="504"/>
      <c r="BD64" s="504"/>
      <c r="BE64" s="504"/>
      <c r="BF64" s="504"/>
      <c r="BG64" s="504"/>
      <c r="BH64" s="504"/>
      <c r="BI64" s="504"/>
      <c r="BJ64" s="504"/>
      <c r="BK64" s="504"/>
      <c r="BL64" s="504"/>
      <c r="BM64" s="504"/>
      <c r="BN64" s="504"/>
      <c r="BO64" s="504"/>
      <c r="BP64" s="504"/>
      <c r="BQ64" s="505"/>
    </row>
    <row r="65" spans="1:69" ht="15" customHeight="1">
      <c r="A65" s="488"/>
      <c r="B65" s="489"/>
      <c r="C65" s="489"/>
      <c r="D65" s="490"/>
      <c r="E65" s="489"/>
      <c r="F65" s="491"/>
      <c r="G65" s="492"/>
      <c r="H65" s="492"/>
      <c r="I65" s="492"/>
      <c r="J65" s="504"/>
      <c r="K65" s="504"/>
      <c r="L65" s="504"/>
      <c r="M65" s="504"/>
      <c r="N65" s="504"/>
      <c r="O65" s="504"/>
      <c r="P65" s="504"/>
      <c r="Q65" s="504"/>
      <c r="R65" s="504"/>
      <c r="S65" s="504"/>
      <c r="T65" s="504"/>
      <c r="U65" s="504"/>
      <c r="V65" s="504"/>
      <c r="W65" s="504"/>
      <c r="X65" s="504"/>
      <c r="Y65" s="504"/>
      <c r="Z65" s="504"/>
      <c r="AA65" s="504"/>
      <c r="AB65" s="504"/>
      <c r="AC65" s="504"/>
      <c r="AD65" s="504"/>
      <c r="AE65" s="504"/>
      <c r="AF65" s="504"/>
      <c r="AG65" s="504"/>
      <c r="AH65" s="504"/>
      <c r="AI65" s="504"/>
      <c r="AJ65" s="504"/>
      <c r="AK65" s="504"/>
      <c r="AL65" s="504"/>
      <c r="AM65" s="504"/>
      <c r="AN65" s="504"/>
      <c r="AO65" s="504"/>
      <c r="AP65" s="504"/>
      <c r="AQ65" s="504"/>
      <c r="AR65" s="504"/>
      <c r="AS65" s="504"/>
      <c r="AT65" s="504"/>
      <c r="AU65" s="504"/>
      <c r="AV65" s="504"/>
      <c r="AW65" s="504"/>
      <c r="AX65" s="504"/>
      <c r="AY65" s="504"/>
      <c r="AZ65" s="504"/>
      <c r="BA65" s="504"/>
      <c r="BB65" s="504"/>
      <c r="BC65" s="504"/>
      <c r="BD65" s="504"/>
      <c r="BE65" s="504"/>
      <c r="BF65" s="504"/>
      <c r="BG65" s="504"/>
      <c r="BH65" s="504"/>
      <c r="BI65" s="504"/>
      <c r="BJ65" s="504"/>
      <c r="BK65" s="504"/>
      <c r="BL65" s="504"/>
      <c r="BM65" s="504"/>
      <c r="BN65" s="504"/>
      <c r="BO65" s="504"/>
      <c r="BP65" s="504"/>
      <c r="BQ65" s="505"/>
    </row>
    <row r="66" spans="1:69" ht="15" customHeight="1">
      <c r="A66" s="488"/>
      <c r="B66" s="489"/>
      <c r="C66" s="489"/>
      <c r="D66" s="490"/>
      <c r="E66" s="489"/>
      <c r="F66" s="491"/>
      <c r="G66" s="492"/>
      <c r="H66" s="492"/>
      <c r="I66" s="492"/>
      <c r="J66" s="504"/>
      <c r="K66" s="504"/>
      <c r="L66" s="504"/>
      <c r="M66" s="504"/>
      <c r="N66" s="504"/>
      <c r="O66" s="504"/>
      <c r="P66" s="504"/>
      <c r="Q66" s="504"/>
      <c r="R66" s="504"/>
      <c r="S66" s="504"/>
      <c r="T66" s="504"/>
      <c r="U66" s="504"/>
      <c r="V66" s="504"/>
      <c r="W66" s="504"/>
      <c r="X66" s="504"/>
      <c r="Y66" s="504"/>
      <c r="Z66" s="504"/>
      <c r="AA66" s="504"/>
      <c r="AB66" s="504"/>
      <c r="AC66" s="504"/>
      <c r="AD66" s="504"/>
      <c r="AE66" s="504"/>
      <c r="AF66" s="504"/>
      <c r="AG66" s="504"/>
      <c r="AH66" s="504"/>
      <c r="AI66" s="504"/>
      <c r="AJ66" s="504"/>
      <c r="AK66" s="504"/>
      <c r="AL66" s="504"/>
      <c r="AM66" s="504"/>
      <c r="AN66" s="504"/>
      <c r="AO66" s="504"/>
      <c r="AP66" s="504"/>
      <c r="AQ66" s="504"/>
      <c r="AR66" s="504"/>
      <c r="AS66" s="504"/>
      <c r="AT66" s="504"/>
      <c r="AU66" s="504"/>
      <c r="AV66" s="504"/>
      <c r="AW66" s="504"/>
      <c r="AX66" s="504"/>
      <c r="AY66" s="504"/>
      <c r="AZ66" s="504"/>
      <c r="BA66" s="504"/>
      <c r="BB66" s="504"/>
      <c r="BC66" s="504"/>
      <c r="BD66" s="504"/>
      <c r="BE66" s="504"/>
      <c r="BF66" s="504"/>
      <c r="BG66" s="504"/>
      <c r="BH66" s="504"/>
      <c r="BI66" s="504"/>
      <c r="BJ66" s="504"/>
      <c r="BK66" s="504"/>
      <c r="BL66" s="504"/>
      <c r="BM66" s="504"/>
      <c r="BN66" s="504"/>
      <c r="BO66" s="504"/>
      <c r="BP66" s="504"/>
      <c r="BQ66" s="505"/>
    </row>
    <row r="67" spans="1:69" ht="15" customHeight="1">
      <c r="A67" s="488"/>
      <c r="B67" s="489"/>
      <c r="C67" s="489"/>
      <c r="D67" s="490"/>
      <c r="E67" s="489"/>
      <c r="F67" s="491"/>
      <c r="G67" s="492"/>
      <c r="H67" s="492"/>
      <c r="I67" s="492"/>
      <c r="J67" s="504"/>
      <c r="K67" s="504"/>
      <c r="L67" s="504"/>
      <c r="M67" s="504"/>
      <c r="N67" s="504"/>
      <c r="O67" s="504"/>
      <c r="P67" s="504"/>
      <c r="Q67" s="504"/>
      <c r="R67" s="504"/>
      <c r="S67" s="504"/>
      <c r="T67" s="504"/>
      <c r="U67" s="504"/>
      <c r="V67" s="504"/>
      <c r="W67" s="504"/>
      <c r="X67" s="504"/>
      <c r="Y67" s="504"/>
      <c r="Z67" s="504"/>
      <c r="AA67" s="504"/>
      <c r="AB67" s="504"/>
      <c r="AC67" s="504"/>
      <c r="AD67" s="504"/>
      <c r="AE67" s="504"/>
      <c r="AF67" s="504"/>
      <c r="AG67" s="504"/>
      <c r="AH67" s="504"/>
      <c r="AI67" s="504"/>
      <c r="AJ67" s="504"/>
      <c r="AK67" s="504"/>
      <c r="AL67" s="504"/>
      <c r="AM67" s="504"/>
      <c r="AN67" s="504"/>
      <c r="AO67" s="504"/>
      <c r="AP67" s="504"/>
      <c r="AQ67" s="504"/>
      <c r="AR67" s="504"/>
      <c r="AS67" s="504"/>
      <c r="AT67" s="504"/>
      <c r="AU67" s="504"/>
      <c r="AV67" s="504"/>
      <c r="AW67" s="504"/>
      <c r="AX67" s="504"/>
      <c r="AY67" s="504"/>
      <c r="AZ67" s="504"/>
      <c r="BA67" s="504"/>
      <c r="BB67" s="504"/>
      <c r="BC67" s="504"/>
      <c r="BD67" s="504"/>
      <c r="BE67" s="504"/>
      <c r="BF67" s="504"/>
      <c r="BG67" s="504"/>
      <c r="BH67" s="504"/>
      <c r="BI67" s="504"/>
      <c r="BJ67" s="504"/>
      <c r="BK67" s="504"/>
      <c r="BL67" s="504"/>
      <c r="BM67" s="504"/>
      <c r="BN67" s="504"/>
      <c r="BO67" s="504"/>
      <c r="BP67" s="504"/>
      <c r="BQ67" s="505"/>
    </row>
    <row r="68" spans="1:69" ht="15" customHeight="1">
      <c r="A68" s="488"/>
      <c r="B68" s="489"/>
      <c r="C68" s="489"/>
      <c r="D68" s="490"/>
      <c r="E68" s="489"/>
      <c r="F68" s="491"/>
      <c r="G68" s="492"/>
      <c r="H68" s="492"/>
      <c r="I68" s="492"/>
      <c r="J68" s="504"/>
      <c r="K68" s="504"/>
      <c r="L68" s="504"/>
      <c r="M68" s="504"/>
      <c r="N68" s="504"/>
      <c r="O68" s="504"/>
      <c r="P68" s="504"/>
      <c r="Q68" s="504"/>
      <c r="R68" s="504"/>
      <c r="S68" s="504"/>
      <c r="T68" s="504"/>
      <c r="U68" s="504"/>
      <c r="V68" s="504"/>
      <c r="W68" s="504"/>
      <c r="X68" s="504"/>
      <c r="Y68" s="504"/>
      <c r="Z68" s="504"/>
      <c r="AA68" s="504"/>
      <c r="AB68" s="504"/>
      <c r="AC68" s="504"/>
      <c r="AD68" s="504"/>
      <c r="AE68" s="504"/>
      <c r="AF68" s="504"/>
      <c r="AG68" s="504"/>
      <c r="AH68" s="504"/>
      <c r="AI68" s="504"/>
      <c r="AJ68" s="504"/>
      <c r="AK68" s="504"/>
      <c r="AL68" s="504"/>
      <c r="AM68" s="504"/>
      <c r="AN68" s="504"/>
      <c r="AO68" s="504"/>
      <c r="AP68" s="504"/>
      <c r="AQ68" s="504"/>
      <c r="AR68" s="504"/>
      <c r="AS68" s="504"/>
      <c r="AT68" s="504"/>
      <c r="AU68" s="504"/>
      <c r="AV68" s="504"/>
      <c r="AW68" s="504"/>
      <c r="AX68" s="504"/>
      <c r="AY68" s="504"/>
      <c r="AZ68" s="504"/>
      <c r="BA68" s="504"/>
      <c r="BB68" s="504"/>
      <c r="BC68" s="504"/>
      <c r="BD68" s="504"/>
      <c r="BE68" s="504"/>
      <c r="BF68" s="504"/>
      <c r="BG68" s="504"/>
      <c r="BH68" s="504"/>
      <c r="BI68" s="504"/>
      <c r="BJ68" s="504"/>
      <c r="BK68" s="504"/>
      <c r="BL68" s="504"/>
      <c r="BM68" s="504"/>
      <c r="BN68" s="504"/>
      <c r="BO68" s="504"/>
      <c r="BP68" s="504"/>
      <c r="BQ68" s="505"/>
    </row>
    <row r="69" spans="1:69" ht="15" customHeight="1">
      <c r="A69" s="488"/>
      <c r="B69" s="489"/>
      <c r="C69" s="489"/>
      <c r="D69" s="490"/>
      <c r="E69" s="489"/>
      <c r="F69" s="491"/>
      <c r="G69" s="492"/>
      <c r="H69" s="492"/>
      <c r="I69" s="492"/>
      <c r="J69" s="504"/>
      <c r="K69" s="504"/>
      <c r="L69" s="504"/>
      <c r="M69" s="504"/>
      <c r="N69" s="504"/>
      <c r="O69" s="504"/>
      <c r="P69" s="504"/>
      <c r="Q69" s="504"/>
      <c r="R69" s="504"/>
      <c r="S69" s="504"/>
      <c r="T69" s="504"/>
      <c r="U69" s="504"/>
      <c r="V69" s="504"/>
      <c r="W69" s="504"/>
      <c r="X69" s="504"/>
      <c r="Y69" s="504"/>
      <c r="Z69" s="504"/>
      <c r="AA69" s="504"/>
      <c r="AB69" s="504"/>
      <c r="AC69" s="504"/>
      <c r="AD69" s="504"/>
      <c r="AE69" s="504"/>
      <c r="AF69" s="504"/>
      <c r="AG69" s="504"/>
      <c r="AH69" s="504"/>
      <c r="AI69" s="504"/>
      <c r="AJ69" s="504"/>
      <c r="AK69" s="504"/>
      <c r="AL69" s="504"/>
      <c r="AM69" s="504"/>
      <c r="AN69" s="504"/>
      <c r="AO69" s="504"/>
      <c r="AP69" s="504"/>
      <c r="AQ69" s="504"/>
      <c r="AR69" s="504"/>
      <c r="AS69" s="504"/>
      <c r="AT69" s="504"/>
      <c r="AU69" s="504"/>
      <c r="AV69" s="504"/>
      <c r="AW69" s="504"/>
      <c r="AX69" s="504"/>
      <c r="AY69" s="504"/>
      <c r="AZ69" s="504"/>
      <c r="BA69" s="504"/>
      <c r="BB69" s="504"/>
      <c r="BC69" s="504"/>
      <c r="BD69" s="504"/>
      <c r="BE69" s="504"/>
      <c r="BF69" s="504"/>
      <c r="BG69" s="504"/>
      <c r="BH69" s="504"/>
      <c r="BI69" s="504"/>
      <c r="BJ69" s="504"/>
      <c r="BK69" s="504"/>
      <c r="BL69" s="504"/>
      <c r="BM69" s="504"/>
      <c r="BN69" s="504"/>
      <c r="BO69" s="504"/>
      <c r="BP69" s="504"/>
      <c r="BQ69" s="505"/>
    </row>
    <row r="70" spans="1:69" ht="15" customHeight="1">
      <c r="A70" s="488"/>
      <c r="B70" s="489"/>
      <c r="C70" s="489"/>
      <c r="D70" s="490"/>
      <c r="E70" s="489"/>
      <c r="F70" s="491"/>
      <c r="G70" s="492"/>
      <c r="H70" s="492"/>
      <c r="I70" s="492"/>
      <c r="J70" s="504"/>
      <c r="K70" s="504"/>
      <c r="L70" s="504"/>
      <c r="M70" s="504"/>
      <c r="N70" s="504"/>
      <c r="O70" s="504"/>
      <c r="P70" s="504"/>
      <c r="Q70" s="504"/>
      <c r="R70" s="504"/>
      <c r="S70" s="504"/>
      <c r="T70" s="504"/>
      <c r="U70" s="504"/>
      <c r="V70" s="504"/>
      <c r="W70" s="504"/>
      <c r="X70" s="504"/>
      <c r="Y70" s="504"/>
      <c r="Z70" s="504"/>
      <c r="AA70" s="504"/>
      <c r="AB70" s="504"/>
      <c r="AC70" s="504"/>
      <c r="AD70" s="504"/>
      <c r="AE70" s="504"/>
      <c r="AF70" s="504"/>
      <c r="AG70" s="504"/>
      <c r="AH70" s="504"/>
      <c r="AI70" s="504"/>
      <c r="AJ70" s="504"/>
      <c r="AK70" s="504"/>
      <c r="AL70" s="504"/>
      <c r="AM70" s="504"/>
      <c r="AN70" s="504"/>
      <c r="AO70" s="504"/>
      <c r="AP70" s="504"/>
      <c r="AQ70" s="504"/>
      <c r="AR70" s="504"/>
      <c r="AS70" s="504"/>
      <c r="AT70" s="504"/>
      <c r="AU70" s="504"/>
      <c r="AV70" s="504"/>
      <c r="AW70" s="504"/>
      <c r="AX70" s="504"/>
      <c r="AY70" s="504"/>
      <c r="AZ70" s="504"/>
      <c r="BA70" s="504"/>
      <c r="BB70" s="504"/>
      <c r="BC70" s="504"/>
      <c r="BD70" s="504"/>
      <c r="BE70" s="504"/>
      <c r="BF70" s="504"/>
      <c r="BG70" s="504"/>
      <c r="BH70" s="504"/>
      <c r="BI70" s="504"/>
      <c r="BJ70" s="504"/>
      <c r="BK70" s="504"/>
      <c r="BL70" s="504"/>
      <c r="BM70" s="504"/>
      <c r="BN70" s="504"/>
      <c r="BO70" s="504"/>
      <c r="BP70" s="504"/>
      <c r="BQ70" s="505"/>
    </row>
    <row r="71" spans="1:69" ht="15" customHeight="1">
      <c r="A71" s="488"/>
      <c r="B71" s="489"/>
      <c r="C71" s="489"/>
      <c r="D71" s="490"/>
      <c r="E71" s="489"/>
      <c r="F71" s="491"/>
      <c r="G71" s="492"/>
      <c r="H71" s="492"/>
      <c r="I71" s="492"/>
      <c r="J71" s="504"/>
      <c r="K71" s="504"/>
      <c r="L71" s="504"/>
      <c r="M71" s="504"/>
      <c r="N71" s="504"/>
      <c r="O71" s="504"/>
      <c r="P71" s="504"/>
      <c r="Q71" s="504"/>
      <c r="R71" s="504"/>
      <c r="S71" s="504"/>
      <c r="T71" s="504"/>
      <c r="U71" s="504"/>
      <c r="V71" s="504"/>
      <c r="W71" s="504"/>
      <c r="X71" s="504"/>
      <c r="Y71" s="504"/>
      <c r="Z71" s="504"/>
      <c r="AA71" s="504"/>
      <c r="AB71" s="504"/>
      <c r="AC71" s="504"/>
      <c r="AD71" s="504"/>
      <c r="AE71" s="504"/>
      <c r="AF71" s="504"/>
      <c r="AG71" s="504"/>
      <c r="AH71" s="504"/>
      <c r="AI71" s="504"/>
      <c r="AJ71" s="504"/>
      <c r="AK71" s="504"/>
      <c r="AL71" s="504"/>
      <c r="AM71" s="504"/>
      <c r="AN71" s="504"/>
      <c r="AO71" s="504"/>
      <c r="AP71" s="504"/>
      <c r="AQ71" s="504"/>
      <c r="AR71" s="504"/>
      <c r="AS71" s="504"/>
      <c r="AT71" s="504"/>
      <c r="AU71" s="504"/>
      <c r="AV71" s="504"/>
      <c r="AW71" s="504"/>
      <c r="AX71" s="504"/>
      <c r="AY71" s="504"/>
      <c r="AZ71" s="504"/>
      <c r="BA71" s="504"/>
      <c r="BB71" s="504"/>
      <c r="BC71" s="504"/>
      <c r="BD71" s="504"/>
      <c r="BE71" s="504"/>
      <c r="BF71" s="504"/>
      <c r="BG71" s="504"/>
      <c r="BH71" s="504"/>
      <c r="BI71" s="504"/>
      <c r="BJ71" s="504"/>
      <c r="BK71" s="504"/>
      <c r="BL71" s="504"/>
      <c r="BM71" s="504"/>
      <c r="BN71" s="504"/>
      <c r="BO71" s="504"/>
      <c r="BP71" s="504"/>
      <c r="BQ71" s="505"/>
    </row>
    <row r="72" spans="1:69" ht="15" customHeight="1">
      <c r="A72" s="488"/>
      <c r="B72" s="489"/>
      <c r="C72" s="489"/>
      <c r="D72" s="490"/>
      <c r="E72" s="489"/>
      <c r="F72" s="491"/>
      <c r="G72" s="492"/>
      <c r="H72" s="492"/>
      <c r="I72" s="492"/>
      <c r="J72" s="504"/>
      <c r="K72" s="504"/>
      <c r="L72" s="504"/>
      <c r="M72" s="504"/>
      <c r="N72" s="504"/>
      <c r="O72" s="504"/>
      <c r="P72" s="504"/>
      <c r="Q72" s="504"/>
      <c r="R72" s="504"/>
      <c r="S72" s="504"/>
      <c r="T72" s="504"/>
      <c r="U72" s="504"/>
      <c r="V72" s="504"/>
      <c r="W72" s="504"/>
      <c r="X72" s="504"/>
      <c r="Y72" s="504"/>
      <c r="Z72" s="504"/>
      <c r="AA72" s="504"/>
      <c r="AB72" s="504"/>
      <c r="AC72" s="504"/>
      <c r="AD72" s="504"/>
      <c r="AE72" s="504"/>
      <c r="AF72" s="504"/>
      <c r="AG72" s="504"/>
      <c r="AH72" s="504"/>
      <c r="AI72" s="504"/>
      <c r="AJ72" s="504"/>
      <c r="AK72" s="504"/>
      <c r="AL72" s="504"/>
      <c r="AM72" s="504"/>
      <c r="AN72" s="504"/>
      <c r="AO72" s="504"/>
      <c r="AP72" s="504"/>
      <c r="AQ72" s="504"/>
      <c r="AR72" s="504"/>
      <c r="AS72" s="504"/>
      <c r="AT72" s="504"/>
      <c r="AU72" s="504"/>
      <c r="AV72" s="504"/>
      <c r="AW72" s="504"/>
      <c r="AX72" s="504"/>
      <c r="AY72" s="504"/>
      <c r="AZ72" s="504"/>
      <c r="BA72" s="504"/>
      <c r="BB72" s="504"/>
      <c r="BC72" s="504"/>
      <c r="BD72" s="504"/>
      <c r="BE72" s="504"/>
      <c r="BF72" s="504"/>
      <c r="BG72" s="504"/>
      <c r="BH72" s="504"/>
      <c r="BI72" s="504"/>
      <c r="BJ72" s="504"/>
      <c r="BK72" s="504"/>
      <c r="BL72" s="504"/>
      <c r="BM72" s="504"/>
      <c r="BN72" s="504"/>
      <c r="BO72" s="504"/>
      <c r="BP72" s="504"/>
      <c r="BQ72" s="505"/>
    </row>
    <row r="73" spans="1:69" ht="15" customHeight="1">
      <c r="A73" s="488"/>
      <c r="B73" s="489"/>
      <c r="C73" s="489"/>
      <c r="D73" s="490"/>
      <c r="E73" s="489"/>
      <c r="F73" s="491"/>
      <c r="G73" s="492"/>
      <c r="H73" s="492"/>
      <c r="I73" s="492"/>
      <c r="J73" s="504"/>
      <c r="K73" s="504"/>
      <c r="L73" s="504"/>
      <c r="M73" s="504"/>
      <c r="N73" s="504"/>
      <c r="O73" s="504"/>
      <c r="P73" s="504"/>
      <c r="Q73" s="504"/>
      <c r="R73" s="504"/>
      <c r="S73" s="504"/>
      <c r="T73" s="504"/>
      <c r="U73" s="504"/>
      <c r="V73" s="504"/>
      <c r="W73" s="504"/>
      <c r="X73" s="504"/>
      <c r="Y73" s="504"/>
      <c r="Z73" s="504"/>
      <c r="AA73" s="504"/>
      <c r="AB73" s="504"/>
      <c r="AC73" s="504"/>
      <c r="AD73" s="504"/>
      <c r="AE73" s="504"/>
      <c r="AF73" s="504"/>
      <c r="AG73" s="504"/>
      <c r="AH73" s="504"/>
      <c r="AI73" s="504"/>
      <c r="AJ73" s="504"/>
      <c r="AK73" s="504"/>
      <c r="AL73" s="504"/>
      <c r="AM73" s="504"/>
      <c r="AN73" s="504"/>
      <c r="AO73" s="504"/>
      <c r="AP73" s="504"/>
      <c r="AQ73" s="504"/>
      <c r="AR73" s="504"/>
      <c r="AS73" s="504"/>
      <c r="AT73" s="504"/>
      <c r="AU73" s="504"/>
      <c r="AV73" s="504"/>
      <c r="AW73" s="504"/>
      <c r="AX73" s="504"/>
      <c r="AY73" s="504"/>
      <c r="AZ73" s="504"/>
      <c r="BA73" s="504"/>
      <c r="BB73" s="504"/>
      <c r="BC73" s="504"/>
      <c r="BD73" s="504"/>
      <c r="BE73" s="504"/>
      <c r="BF73" s="504"/>
      <c r="BG73" s="504"/>
      <c r="BH73" s="504"/>
      <c r="BI73" s="504"/>
      <c r="BJ73" s="504"/>
      <c r="BK73" s="504"/>
      <c r="BL73" s="504"/>
      <c r="BM73" s="504"/>
      <c r="BN73" s="504"/>
      <c r="BO73" s="504"/>
      <c r="BP73" s="504"/>
      <c r="BQ73" s="505"/>
    </row>
    <row r="74" spans="1:69" ht="15" customHeight="1">
      <c r="A74" s="488"/>
      <c r="B74" s="489"/>
      <c r="C74" s="489"/>
      <c r="D74" s="490"/>
      <c r="E74" s="489"/>
      <c r="F74" s="491"/>
      <c r="G74" s="492"/>
      <c r="H74" s="492"/>
      <c r="I74" s="492"/>
      <c r="J74" s="504" t="s">
        <v>447</v>
      </c>
      <c r="K74" s="504"/>
      <c r="L74" s="504"/>
      <c r="M74" s="504"/>
      <c r="N74" s="504"/>
      <c r="O74" s="504"/>
      <c r="P74" s="504"/>
      <c r="Q74" s="504"/>
      <c r="R74" s="504"/>
      <c r="S74" s="504"/>
      <c r="T74" s="504"/>
      <c r="U74" s="504"/>
      <c r="V74" s="504"/>
      <c r="W74" s="504"/>
      <c r="X74" s="504"/>
      <c r="Y74" s="504"/>
      <c r="Z74" s="504"/>
      <c r="AA74" s="504"/>
      <c r="AB74" s="504"/>
      <c r="AC74" s="504"/>
      <c r="AD74" s="504"/>
      <c r="AE74" s="504"/>
      <c r="AF74" s="504"/>
      <c r="AG74" s="504"/>
      <c r="AH74" s="504"/>
      <c r="AI74" s="504"/>
      <c r="AJ74" s="504"/>
      <c r="AK74" s="504"/>
      <c r="AL74" s="504"/>
      <c r="AM74" s="504"/>
      <c r="AN74" s="504"/>
      <c r="AO74" s="504"/>
      <c r="AP74" s="504"/>
      <c r="AQ74" s="504"/>
      <c r="AR74" s="504"/>
      <c r="AS74" s="504"/>
      <c r="AT74" s="504"/>
      <c r="AU74" s="504"/>
      <c r="AV74" s="504"/>
      <c r="AW74" s="504"/>
      <c r="AX74" s="504"/>
      <c r="AY74" s="504"/>
      <c r="AZ74" s="504"/>
      <c r="BA74" s="504"/>
      <c r="BB74" s="504"/>
      <c r="BC74" s="504"/>
      <c r="BD74" s="504"/>
      <c r="BE74" s="504"/>
      <c r="BF74" s="504"/>
      <c r="BG74" s="504"/>
      <c r="BH74" s="504"/>
      <c r="BI74" s="504"/>
      <c r="BJ74" s="504"/>
      <c r="BK74" s="504"/>
      <c r="BL74" s="504"/>
      <c r="BM74" s="504"/>
      <c r="BN74" s="504"/>
      <c r="BO74" s="504"/>
      <c r="BP74" s="504"/>
      <c r="BQ74" s="505"/>
    </row>
    <row r="75" spans="1:69" ht="15" customHeight="1">
      <c r="A75" s="488"/>
      <c r="B75" s="489"/>
      <c r="C75" s="489"/>
      <c r="D75" s="490"/>
      <c r="E75" s="489"/>
      <c r="F75" s="491"/>
      <c r="G75" s="492"/>
      <c r="H75" s="492"/>
      <c r="I75" s="492"/>
      <c r="J75" s="504"/>
      <c r="K75" s="504"/>
      <c r="L75" s="504"/>
      <c r="M75" s="504"/>
      <c r="N75" s="504"/>
      <c r="O75" s="504"/>
      <c r="P75" s="504"/>
      <c r="Q75" s="504"/>
      <c r="R75" s="504"/>
      <c r="S75" s="504"/>
      <c r="T75" s="504"/>
      <c r="U75" s="504"/>
      <c r="V75" s="504"/>
      <c r="W75" s="504"/>
      <c r="X75" s="504"/>
      <c r="Y75" s="504"/>
      <c r="Z75" s="504"/>
      <c r="AA75" s="504"/>
      <c r="AB75" s="504"/>
      <c r="AC75" s="504"/>
      <c r="AD75" s="504"/>
      <c r="AE75" s="504"/>
      <c r="AF75" s="504"/>
      <c r="AG75" s="504"/>
      <c r="AH75" s="504"/>
      <c r="AI75" s="504"/>
      <c r="AJ75" s="504"/>
      <c r="AK75" s="504"/>
      <c r="AL75" s="504"/>
      <c r="AM75" s="504"/>
      <c r="AN75" s="504"/>
      <c r="AO75" s="504"/>
      <c r="AP75" s="504"/>
      <c r="AQ75" s="504"/>
      <c r="AR75" s="504"/>
      <c r="AS75" s="504"/>
      <c r="AT75" s="504"/>
      <c r="AU75" s="504"/>
      <c r="AV75" s="504"/>
      <c r="AW75" s="504"/>
      <c r="AX75" s="504"/>
      <c r="AY75" s="504"/>
      <c r="AZ75" s="504"/>
      <c r="BA75" s="504"/>
      <c r="BB75" s="504"/>
      <c r="BC75" s="504"/>
      <c r="BD75" s="504"/>
      <c r="BE75" s="504"/>
      <c r="BF75" s="504"/>
      <c r="BG75" s="504"/>
      <c r="BH75" s="504"/>
      <c r="BI75" s="504"/>
      <c r="BJ75" s="504"/>
      <c r="BK75" s="504"/>
      <c r="BL75" s="504"/>
      <c r="BM75" s="504"/>
      <c r="BN75" s="504"/>
      <c r="BO75" s="504"/>
      <c r="BP75" s="504"/>
      <c r="BQ75" s="505"/>
    </row>
    <row r="76" spans="1:69" ht="15" customHeight="1">
      <c r="A76" s="488"/>
      <c r="B76" s="489"/>
      <c r="C76" s="489"/>
      <c r="D76" s="490"/>
      <c r="E76" s="489"/>
      <c r="F76" s="491"/>
      <c r="G76" s="492"/>
      <c r="H76" s="492"/>
      <c r="I76" s="492"/>
      <c r="J76" s="504"/>
      <c r="K76" s="504"/>
      <c r="L76" s="504"/>
      <c r="M76" s="504"/>
      <c r="N76" s="504"/>
      <c r="O76" s="504"/>
      <c r="P76" s="504"/>
      <c r="Q76" s="504"/>
      <c r="R76" s="504"/>
      <c r="S76" s="504"/>
      <c r="T76" s="504"/>
      <c r="U76" s="504"/>
      <c r="V76" s="504"/>
      <c r="W76" s="504"/>
      <c r="X76" s="504"/>
      <c r="Y76" s="504"/>
      <c r="Z76" s="504"/>
      <c r="AA76" s="504"/>
      <c r="AB76" s="504"/>
      <c r="AC76" s="504"/>
      <c r="AD76" s="504"/>
      <c r="AE76" s="504"/>
      <c r="AF76" s="504"/>
      <c r="AG76" s="504"/>
      <c r="AH76" s="504"/>
      <c r="AI76" s="504"/>
      <c r="AJ76" s="504"/>
      <c r="AK76" s="504"/>
      <c r="AL76" s="504"/>
      <c r="AM76" s="504"/>
      <c r="AN76" s="504"/>
      <c r="AO76" s="504"/>
      <c r="AP76" s="504"/>
      <c r="AQ76" s="504"/>
      <c r="AR76" s="504"/>
      <c r="AS76" s="504"/>
      <c r="AT76" s="504"/>
      <c r="AU76" s="504"/>
      <c r="AV76" s="504"/>
      <c r="AW76" s="504"/>
      <c r="AX76" s="504"/>
      <c r="AY76" s="504"/>
      <c r="AZ76" s="504"/>
      <c r="BA76" s="504"/>
      <c r="BB76" s="504"/>
      <c r="BC76" s="504"/>
      <c r="BD76" s="504"/>
      <c r="BE76" s="504"/>
      <c r="BF76" s="504"/>
      <c r="BG76" s="504"/>
      <c r="BH76" s="504"/>
      <c r="BI76" s="504"/>
      <c r="BJ76" s="504"/>
      <c r="BK76" s="504"/>
      <c r="BL76" s="504"/>
      <c r="BM76" s="504"/>
      <c r="BN76" s="504"/>
      <c r="BO76" s="504"/>
      <c r="BP76" s="504"/>
      <c r="BQ76" s="505"/>
    </row>
    <row r="77" spans="1:69" ht="15" customHeight="1">
      <c r="A77" s="488"/>
      <c r="B77" s="489"/>
      <c r="C77" s="489"/>
      <c r="D77" s="490"/>
      <c r="E77" s="489"/>
      <c r="F77" s="491"/>
      <c r="G77" s="492"/>
      <c r="H77" s="492"/>
      <c r="I77" s="492"/>
      <c r="J77" s="504"/>
      <c r="K77" s="504"/>
      <c r="L77" s="504"/>
      <c r="M77" s="504"/>
      <c r="N77" s="504"/>
      <c r="O77" s="504"/>
      <c r="P77" s="504"/>
      <c r="Q77" s="504"/>
      <c r="R77" s="504"/>
      <c r="S77" s="504"/>
      <c r="T77" s="504"/>
      <c r="U77" s="504"/>
      <c r="V77" s="504"/>
      <c r="W77" s="504"/>
      <c r="X77" s="504"/>
      <c r="Y77" s="504"/>
      <c r="Z77" s="504"/>
      <c r="AA77" s="504"/>
      <c r="AB77" s="504"/>
      <c r="AC77" s="504"/>
      <c r="AD77" s="504"/>
      <c r="AE77" s="504"/>
      <c r="AF77" s="504"/>
      <c r="AG77" s="504"/>
      <c r="AH77" s="504"/>
      <c r="AI77" s="504"/>
      <c r="AJ77" s="504"/>
      <c r="AK77" s="504"/>
      <c r="AL77" s="504"/>
      <c r="AM77" s="504"/>
      <c r="AN77" s="504"/>
      <c r="AO77" s="504"/>
      <c r="AP77" s="504"/>
      <c r="AQ77" s="504"/>
      <c r="AR77" s="504"/>
      <c r="AS77" s="504"/>
      <c r="AT77" s="504"/>
      <c r="AU77" s="504"/>
      <c r="AV77" s="504"/>
      <c r="AW77" s="504"/>
      <c r="AX77" s="504"/>
      <c r="AY77" s="504"/>
      <c r="AZ77" s="504"/>
      <c r="BA77" s="504"/>
      <c r="BB77" s="504"/>
      <c r="BC77" s="504"/>
      <c r="BD77" s="504"/>
      <c r="BE77" s="504"/>
      <c r="BF77" s="504"/>
      <c r="BG77" s="504"/>
      <c r="BH77" s="504"/>
      <c r="BI77" s="504"/>
      <c r="BJ77" s="504"/>
      <c r="BK77" s="504"/>
      <c r="BL77" s="504"/>
      <c r="BM77" s="504"/>
      <c r="BN77" s="504"/>
      <c r="BO77" s="504"/>
      <c r="BP77" s="504"/>
      <c r="BQ77" s="505"/>
    </row>
    <row r="78" spans="1:69" ht="15" customHeight="1">
      <c r="A78" s="488"/>
      <c r="B78" s="489"/>
      <c r="C78" s="489"/>
      <c r="D78" s="490"/>
      <c r="E78" s="489"/>
      <c r="F78" s="491"/>
      <c r="G78" s="492"/>
      <c r="H78" s="492"/>
      <c r="I78" s="492"/>
      <c r="J78" s="504"/>
      <c r="K78" s="504"/>
      <c r="L78" s="504"/>
      <c r="M78" s="504"/>
      <c r="N78" s="504"/>
      <c r="O78" s="504"/>
      <c r="P78" s="504"/>
      <c r="Q78" s="504"/>
      <c r="R78" s="504"/>
      <c r="S78" s="504"/>
      <c r="T78" s="504"/>
      <c r="U78" s="504"/>
      <c r="V78" s="504"/>
      <c r="W78" s="504"/>
      <c r="X78" s="504"/>
      <c r="Y78" s="504"/>
      <c r="Z78" s="504"/>
      <c r="AA78" s="504"/>
      <c r="AB78" s="504"/>
      <c r="AC78" s="504"/>
      <c r="AD78" s="504"/>
      <c r="AE78" s="504"/>
      <c r="AF78" s="504"/>
      <c r="AG78" s="504"/>
      <c r="AH78" s="504"/>
      <c r="AI78" s="504"/>
      <c r="AJ78" s="504"/>
      <c r="AK78" s="504"/>
      <c r="AL78" s="504"/>
      <c r="AM78" s="504"/>
      <c r="AN78" s="504"/>
      <c r="AO78" s="504"/>
      <c r="AP78" s="504"/>
      <c r="AQ78" s="504"/>
      <c r="AR78" s="504"/>
      <c r="AS78" s="504"/>
      <c r="AT78" s="504"/>
      <c r="AU78" s="504"/>
      <c r="AV78" s="504"/>
      <c r="AW78" s="504"/>
      <c r="AX78" s="504"/>
      <c r="AY78" s="504"/>
      <c r="AZ78" s="504"/>
      <c r="BA78" s="504"/>
      <c r="BB78" s="504"/>
      <c r="BC78" s="504"/>
      <c r="BD78" s="504"/>
      <c r="BE78" s="504"/>
      <c r="BF78" s="504"/>
      <c r="BG78" s="504"/>
      <c r="BH78" s="504"/>
      <c r="BI78" s="504"/>
      <c r="BJ78" s="504"/>
      <c r="BK78" s="504"/>
      <c r="BL78" s="504"/>
      <c r="BM78" s="504"/>
      <c r="BN78" s="504"/>
      <c r="BO78" s="504"/>
      <c r="BP78" s="504"/>
      <c r="BQ78" s="505"/>
    </row>
    <row r="79" spans="1:69" ht="15" customHeight="1" thickBot="1">
      <c r="A79" s="488"/>
      <c r="B79" s="489"/>
      <c r="C79" s="489"/>
      <c r="D79" s="490"/>
      <c r="E79" s="489"/>
      <c r="F79" s="491"/>
      <c r="G79" s="492"/>
      <c r="H79" s="492"/>
      <c r="I79" s="492"/>
      <c r="J79" s="493"/>
      <c r="K79" s="493"/>
      <c r="L79" s="493"/>
      <c r="M79" s="493"/>
      <c r="N79" s="493"/>
      <c r="O79" s="493"/>
      <c r="P79" s="493"/>
      <c r="Q79" s="493"/>
      <c r="R79" s="493"/>
      <c r="S79" s="493"/>
      <c r="T79" s="493"/>
      <c r="U79" s="493"/>
      <c r="V79" s="493"/>
      <c r="W79" s="493"/>
      <c r="X79" s="493"/>
      <c r="Y79" s="493"/>
      <c r="Z79" s="493"/>
      <c r="AA79" s="493"/>
      <c r="AB79" s="493"/>
      <c r="AC79" s="493"/>
      <c r="AD79" s="493"/>
      <c r="AE79" s="493"/>
      <c r="AF79" s="493"/>
      <c r="AG79" s="493"/>
      <c r="AH79" s="493"/>
      <c r="AI79" s="493"/>
      <c r="AJ79" s="493"/>
      <c r="AK79" s="493"/>
      <c r="AL79" s="493"/>
      <c r="AM79" s="493"/>
      <c r="AN79" s="493"/>
      <c r="AO79" s="493"/>
      <c r="AP79" s="493"/>
      <c r="AQ79" s="493"/>
      <c r="AR79" s="493"/>
      <c r="AS79" s="493"/>
      <c r="AT79" s="493"/>
      <c r="AU79" s="493"/>
      <c r="AV79" s="493"/>
      <c r="AW79" s="493"/>
      <c r="AX79" s="493"/>
      <c r="AY79" s="493"/>
      <c r="AZ79" s="493"/>
      <c r="BA79" s="493"/>
      <c r="BB79" s="493"/>
      <c r="BC79" s="493"/>
      <c r="BD79" s="493"/>
      <c r="BE79" s="493"/>
      <c r="BF79" s="493"/>
      <c r="BG79" s="493"/>
      <c r="BH79" s="493"/>
      <c r="BI79" s="493"/>
      <c r="BJ79" s="493"/>
      <c r="BK79" s="493"/>
      <c r="BL79" s="493"/>
      <c r="BM79" s="493"/>
      <c r="BN79" s="493"/>
      <c r="BO79" s="493"/>
      <c r="BP79" s="493"/>
      <c r="BQ79" s="494"/>
    </row>
    <row r="80" spans="1:69" ht="15" customHeight="1" thickBot="1">
      <c r="A80" s="495" t="s">
        <v>104</v>
      </c>
      <c r="B80" s="496"/>
      <c r="C80" s="496"/>
      <c r="D80" s="496"/>
      <c r="E80" s="496"/>
      <c r="F80" s="497"/>
      <c r="G80" s="498">
        <f>SUM(G49:I79)</f>
        <v>24</v>
      </c>
      <c r="H80" s="498"/>
      <c r="I80" s="499"/>
      <c r="J80" s="500" t="s">
        <v>131</v>
      </c>
      <c r="K80" s="501"/>
      <c r="L80" s="501"/>
      <c r="M80" s="501"/>
      <c r="N80" s="501"/>
      <c r="O80" s="501"/>
      <c r="P80" s="501"/>
      <c r="Q80" s="501"/>
      <c r="R80" s="501"/>
      <c r="S80" s="501"/>
      <c r="T80" s="501"/>
      <c r="U80" s="502"/>
      <c r="V80" s="502"/>
      <c r="W80" s="502"/>
      <c r="X80" s="502"/>
      <c r="Y80" s="502"/>
      <c r="Z80" s="502"/>
      <c r="AA80" s="502"/>
      <c r="AB80" s="502"/>
      <c r="AC80" s="502"/>
      <c r="AD80" s="502"/>
      <c r="AE80" s="502"/>
      <c r="AF80" s="502"/>
      <c r="AG80" s="502"/>
      <c r="AH80" s="502"/>
      <c r="AI80" s="502"/>
      <c r="AJ80" s="502"/>
      <c r="AK80" s="502"/>
      <c r="AL80" s="502"/>
      <c r="AM80" s="502"/>
      <c r="AN80" s="502"/>
      <c r="AO80" s="502"/>
      <c r="AP80" s="502"/>
      <c r="AQ80" s="502"/>
      <c r="AR80" s="502"/>
      <c r="AS80" s="502"/>
      <c r="AT80" s="502"/>
      <c r="AU80" s="502"/>
      <c r="AV80" s="502"/>
      <c r="AW80" s="502"/>
      <c r="AX80" s="502"/>
      <c r="AY80" s="502"/>
      <c r="AZ80" s="502"/>
      <c r="BA80" s="502"/>
      <c r="BB80" s="502"/>
      <c r="BC80" s="502"/>
      <c r="BD80" s="502"/>
      <c r="BE80" s="502"/>
      <c r="BF80" s="502"/>
      <c r="BG80" s="502"/>
      <c r="BH80" s="502"/>
      <c r="BI80" s="502"/>
      <c r="BJ80" s="502"/>
      <c r="BK80" s="502"/>
      <c r="BL80" s="502"/>
      <c r="BM80" s="502"/>
      <c r="BN80" s="502"/>
      <c r="BO80" s="502"/>
      <c r="BP80" s="502"/>
      <c r="BQ80" s="503"/>
    </row>
    <row r="81" spans="1:69" ht="15" customHeight="1" thickBot="1">
      <c r="A81" s="458" t="s">
        <v>109</v>
      </c>
      <c r="B81" s="459"/>
      <c r="C81" s="459"/>
      <c r="D81" s="459"/>
      <c r="E81" s="459"/>
      <c r="F81" s="459"/>
      <c r="G81" s="460"/>
      <c r="H81" s="460"/>
      <c r="I81" s="486"/>
      <c r="J81" s="487" t="s">
        <v>110</v>
      </c>
      <c r="K81" s="459"/>
      <c r="L81" s="459"/>
      <c r="M81" s="459"/>
      <c r="N81" s="459"/>
      <c r="O81" s="459"/>
      <c r="P81" s="460"/>
      <c r="Q81" s="460"/>
      <c r="R81" s="486"/>
      <c r="S81" s="487" t="s">
        <v>111</v>
      </c>
      <c r="T81" s="459"/>
      <c r="U81" s="459"/>
      <c r="V81" s="459"/>
      <c r="W81" s="459"/>
      <c r="X81" s="459"/>
      <c r="Y81" s="460"/>
      <c r="Z81" s="460"/>
      <c r="AA81" s="461"/>
      <c r="AB81" s="480" t="s">
        <v>391</v>
      </c>
      <c r="AC81" s="477"/>
      <c r="AD81" s="477"/>
      <c r="AE81" s="477"/>
      <c r="AF81" s="477"/>
      <c r="AG81" s="484" t="s">
        <v>112</v>
      </c>
      <c r="AH81" s="472"/>
      <c r="AI81" s="472"/>
      <c r="AJ81" s="472" t="s">
        <v>222</v>
      </c>
      <c r="AK81" s="472"/>
      <c r="AL81" s="485"/>
      <c r="AM81" s="484" t="s">
        <v>112</v>
      </c>
      <c r="AN81" s="472"/>
      <c r="AO81" s="472"/>
      <c r="AP81" s="472" t="s">
        <v>222</v>
      </c>
      <c r="AQ81" s="472"/>
      <c r="AR81" s="473"/>
      <c r="AS81" s="471" t="s">
        <v>115</v>
      </c>
      <c r="AT81" s="472"/>
      <c r="AU81" s="472"/>
      <c r="AV81" s="472"/>
      <c r="AW81" s="472"/>
      <c r="AX81" s="473"/>
      <c r="AY81" s="471" t="s">
        <v>116</v>
      </c>
      <c r="AZ81" s="472"/>
      <c r="BA81" s="472"/>
      <c r="BB81" s="472"/>
      <c r="BC81" s="472"/>
      <c r="BD81" s="472"/>
      <c r="BE81" s="472" t="s">
        <v>118</v>
      </c>
      <c r="BF81" s="472"/>
      <c r="BG81" s="472"/>
      <c r="BH81" s="472"/>
      <c r="BI81" s="473"/>
      <c r="BJ81" s="474" t="s">
        <v>121</v>
      </c>
      <c r="BK81" s="474"/>
      <c r="BL81" s="476" t="s">
        <v>119</v>
      </c>
      <c r="BM81" s="477"/>
      <c r="BN81" s="478"/>
      <c r="BO81" s="476" t="s">
        <v>120</v>
      </c>
      <c r="BP81" s="477"/>
      <c r="BQ81" s="479"/>
    </row>
    <row r="82" spans="1:69" ht="15" customHeight="1" thickBot="1">
      <c r="A82" s="480" t="s">
        <v>113</v>
      </c>
      <c r="B82" s="477"/>
      <c r="C82" s="477"/>
      <c r="D82" s="477"/>
      <c r="E82" s="477"/>
      <c r="F82" s="477"/>
      <c r="G82" s="477"/>
      <c r="H82" s="477"/>
      <c r="I82" s="477"/>
      <c r="J82" s="477"/>
      <c r="K82" s="477"/>
      <c r="L82" s="477"/>
      <c r="M82" s="477"/>
      <c r="N82" s="481"/>
      <c r="O82" s="481"/>
      <c r="P82" s="481"/>
      <c r="Q82" s="481"/>
      <c r="R82" s="472" t="s">
        <v>114</v>
      </c>
      <c r="S82" s="472"/>
      <c r="T82" s="472"/>
      <c r="U82" s="481"/>
      <c r="V82" s="481"/>
      <c r="W82" s="481"/>
      <c r="X82" s="481"/>
      <c r="Y82" s="481"/>
      <c r="Z82" s="472" t="s">
        <v>84</v>
      </c>
      <c r="AA82" s="473"/>
      <c r="AB82" s="482"/>
      <c r="AC82" s="483"/>
      <c r="AD82" s="483"/>
      <c r="AE82" s="483"/>
      <c r="AF82" s="483"/>
      <c r="AG82" s="463"/>
      <c r="AH82" s="463"/>
      <c r="AI82" s="463"/>
      <c r="AJ82" s="463"/>
      <c r="AK82" s="463"/>
      <c r="AL82" s="463"/>
      <c r="AM82" s="463"/>
      <c r="AN82" s="463"/>
      <c r="AO82" s="463"/>
      <c r="AP82" s="463"/>
      <c r="AQ82" s="463"/>
      <c r="AR82" s="464"/>
      <c r="AS82" s="462">
        <v>140</v>
      </c>
      <c r="AT82" s="463"/>
      <c r="AU82" s="463"/>
      <c r="AV82" s="463"/>
      <c r="AW82" s="463"/>
      <c r="AX82" s="464"/>
      <c r="AY82" s="465" t="s">
        <v>261</v>
      </c>
      <c r="AZ82" s="466"/>
      <c r="BA82" s="466"/>
      <c r="BB82" s="466"/>
      <c r="BC82" s="466"/>
      <c r="BD82" s="466"/>
      <c r="BE82" s="467">
        <v>1046</v>
      </c>
      <c r="BF82" s="467"/>
      <c r="BG82" s="467"/>
      <c r="BH82" s="467"/>
      <c r="BI82" s="468"/>
      <c r="BJ82" s="475"/>
      <c r="BK82" s="475"/>
      <c r="BL82" s="469">
        <v>1500</v>
      </c>
      <c r="BM82" s="469"/>
      <c r="BN82" s="469"/>
      <c r="BO82" s="469">
        <v>10260</v>
      </c>
      <c r="BP82" s="469"/>
      <c r="BQ82" s="470"/>
    </row>
    <row r="83" spans="1:69" ht="15" customHeight="1" thickBot="1">
      <c r="A83" s="458" t="s">
        <v>122</v>
      </c>
      <c r="B83" s="459"/>
      <c r="C83" s="459"/>
      <c r="D83" s="459"/>
      <c r="E83" s="459"/>
      <c r="F83" s="459"/>
      <c r="G83" s="459"/>
      <c r="H83" s="459"/>
      <c r="I83" s="456">
        <v>728</v>
      </c>
      <c r="J83" s="456"/>
      <c r="K83" s="456"/>
      <c r="L83" s="456"/>
      <c r="M83" s="456"/>
      <c r="N83" s="457"/>
      <c r="O83" s="458" t="s">
        <v>213</v>
      </c>
      <c r="P83" s="459"/>
      <c r="Q83" s="459"/>
      <c r="R83" s="459"/>
      <c r="S83" s="459"/>
      <c r="T83" s="459"/>
      <c r="U83" s="459"/>
      <c r="V83" s="459"/>
      <c r="W83" s="456">
        <v>728</v>
      </c>
      <c r="X83" s="456"/>
      <c r="Y83" s="456"/>
      <c r="Z83" s="456"/>
      <c r="AA83" s="456"/>
      <c r="AB83" s="457"/>
      <c r="AC83" s="458" t="s">
        <v>123</v>
      </c>
      <c r="AD83" s="459"/>
      <c r="AE83" s="459"/>
      <c r="AF83" s="459"/>
      <c r="AG83" s="459"/>
      <c r="AH83" s="459"/>
      <c r="AI83" s="459"/>
      <c r="AJ83" s="459"/>
      <c r="AK83" s="456">
        <v>26440</v>
      </c>
      <c r="AL83" s="456"/>
      <c r="AM83" s="456"/>
      <c r="AN83" s="456"/>
      <c r="AO83" s="456"/>
      <c r="AP83" s="457"/>
      <c r="AQ83" s="458" t="s">
        <v>124</v>
      </c>
      <c r="AR83" s="459"/>
      <c r="AS83" s="459"/>
      <c r="AT83" s="459"/>
      <c r="AU83" s="459"/>
      <c r="AV83" s="459"/>
      <c r="AW83" s="459"/>
      <c r="AX83" s="459"/>
      <c r="AY83" s="456">
        <v>76030</v>
      </c>
      <c r="AZ83" s="456"/>
      <c r="BA83" s="456"/>
      <c r="BB83" s="456"/>
      <c r="BC83" s="456"/>
      <c r="BD83" s="457"/>
      <c r="BE83" s="458" t="s">
        <v>125</v>
      </c>
      <c r="BF83" s="459"/>
      <c r="BG83" s="459"/>
      <c r="BH83" s="459"/>
      <c r="BI83" s="460" t="s">
        <v>435</v>
      </c>
      <c r="BJ83" s="460"/>
      <c r="BK83" s="460"/>
      <c r="BL83" s="460"/>
      <c r="BM83" s="460"/>
      <c r="BN83" s="460"/>
      <c r="BO83" s="460"/>
      <c r="BP83" s="460"/>
      <c r="BQ83" s="461"/>
    </row>
    <row r="84" spans="1:69" ht="15" customHeight="1"/>
    <row r="85" spans="1:69" ht="15" customHeight="1"/>
    <row r="86" spans="1:69" ht="15" customHeight="1"/>
    <row r="87" spans="1:69" ht="15" customHeight="1"/>
    <row r="88" spans="1:69" ht="15" customHeight="1"/>
    <row r="89" spans="1:69" ht="15" customHeight="1"/>
    <row r="90" spans="1:69" ht="15" customHeight="1"/>
    <row r="91" spans="1:69" ht="15" customHeight="1"/>
    <row r="92" spans="1:69" ht="15" customHeight="1"/>
    <row r="93" spans="1:69" ht="15" customHeight="1"/>
    <row r="94" spans="1:69" ht="15" customHeight="1"/>
    <row r="95" spans="1:69" ht="15" customHeight="1"/>
    <row r="96" spans="1:69"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sheetData>
  <sheetProtection algorithmName="SHA-512" hashValue="4za/qjcoSpMAYtxKarbX+XZaITkVHrxR4zLKXiJ/wHQ/+D7LvJImXs37lTC3/7nLFZlhcn7h9ACl7Ybp3sOXfw==" saltValue="d7cn1DI0jP/Hx888/oK1fQ==" spinCount="100000" sheet="1" objects="1" scenarios="1"/>
  <mergeCells count="716">
    <mergeCell ref="A83:H83"/>
    <mergeCell ref="I83:N83"/>
    <mergeCell ref="O83:V83"/>
    <mergeCell ref="W83:AB83"/>
    <mergeCell ref="AC83:AJ83"/>
    <mergeCell ref="AY81:BD81"/>
    <mergeCell ref="BE81:BI81"/>
    <mergeCell ref="BJ81:BK82"/>
    <mergeCell ref="BL81:BN81"/>
    <mergeCell ref="AK83:AP83"/>
    <mergeCell ref="AQ83:AX83"/>
    <mergeCell ref="AY83:BD83"/>
    <mergeCell ref="BE83:BH83"/>
    <mergeCell ref="BI83:BQ83"/>
    <mergeCell ref="AS82:AX82"/>
    <mergeCell ref="AY82:BD82"/>
    <mergeCell ref="BE82:BI82"/>
    <mergeCell ref="BL82:BN82"/>
    <mergeCell ref="BO82:BQ82"/>
    <mergeCell ref="BO81:BQ81"/>
    <mergeCell ref="A82:M82"/>
    <mergeCell ref="N82:Q82"/>
    <mergeCell ref="R82:T82"/>
    <mergeCell ref="U82:Y82"/>
    <mergeCell ref="Z82:AA82"/>
    <mergeCell ref="AB81:AF82"/>
    <mergeCell ref="AG81:AI81"/>
    <mergeCell ref="AJ81:AL81"/>
    <mergeCell ref="AM81:AO81"/>
    <mergeCell ref="AP81:AR81"/>
    <mergeCell ref="AS81:AX81"/>
    <mergeCell ref="AG82:AI82"/>
    <mergeCell ref="AJ82:AL82"/>
    <mergeCell ref="AM82:AO82"/>
    <mergeCell ref="AP82:AR82"/>
    <mergeCell ref="A81:F81"/>
    <mergeCell ref="G81:I81"/>
    <mergeCell ref="J81:O81"/>
    <mergeCell ref="P81:R81"/>
    <mergeCell ref="S81:X81"/>
    <mergeCell ref="Y81:AA81"/>
    <mergeCell ref="A79:C79"/>
    <mergeCell ref="D79:F79"/>
    <mergeCell ref="G79:I79"/>
    <mergeCell ref="J79:BQ79"/>
    <mergeCell ref="A80:F80"/>
    <mergeCell ref="G80:I80"/>
    <mergeCell ref="J80:T80"/>
    <mergeCell ref="U80:BQ80"/>
    <mergeCell ref="A77:C77"/>
    <mergeCell ref="D77:F77"/>
    <mergeCell ref="G77:I77"/>
    <mergeCell ref="J77:BQ77"/>
    <mergeCell ref="A78:C78"/>
    <mergeCell ref="D78:F78"/>
    <mergeCell ref="G78:I78"/>
    <mergeCell ref="J78:BQ78"/>
    <mergeCell ref="A75:C75"/>
    <mergeCell ref="D75:F75"/>
    <mergeCell ref="G75:I75"/>
    <mergeCell ref="J75:BQ75"/>
    <mergeCell ref="A76:C76"/>
    <mergeCell ref="D76:F76"/>
    <mergeCell ref="G76:I76"/>
    <mergeCell ref="J76:BQ76"/>
    <mergeCell ref="A73:C73"/>
    <mergeCell ref="D73:F73"/>
    <mergeCell ref="G73:I73"/>
    <mergeCell ref="J73:BQ73"/>
    <mergeCell ref="A74:C74"/>
    <mergeCell ref="D74:F74"/>
    <mergeCell ref="G74:I74"/>
    <mergeCell ref="J74:BQ74"/>
    <mergeCell ref="A71:C71"/>
    <mergeCell ref="D71:F71"/>
    <mergeCell ref="G71:I71"/>
    <mergeCell ref="J71:BQ71"/>
    <mergeCell ref="A72:C72"/>
    <mergeCell ref="D72:F72"/>
    <mergeCell ref="G72:I72"/>
    <mergeCell ref="J72:BQ72"/>
    <mergeCell ref="A69:C69"/>
    <mergeCell ref="D69:F69"/>
    <mergeCell ref="G69:I69"/>
    <mergeCell ref="J69:BQ69"/>
    <mergeCell ref="A70:C70"/>
    <mergeCell ref="D70:F70"/>
    <mergeCell ref="G70:I70"/>
    <mergeCell ref="J70:BQ70"/>
    <mergeCell ref="A67:C67"/>
    <mergeCell ref="D67:F67"/>
    <mergeCell ref="G67:I67"/>
    <mergeCell ref="J67:BQ67"/>
    <mergeCell ref="A68:C68"/>
    <mergeCell ref="D68:F68"/>
    <mergeCell ref="G68:I68"/>
    <mergeCell ref="J68:BQ68"/>
    <mergeCell ref="A65:C65"/>
    <mergeCell ref="D65:F65"/>
    <mergeCell ref="G65:I65"/>
    <mergeCell ref="J65:BQ65"/>
    <mergeCell ref="A66:C66"/>
    <mergeCell ref="D66:F66"/>
    <mergeCell ref="G66:I66"/>
    <mergeCell ref="J66:BQ66"/>
    <mergeCell ref="A63:C63"/>
    <mergeCell ref="D63:F63"/>
    <mergeCell ref="G63:I63"/>
    <mergeCell ref="J63:BQ63"/>
    <mergeCell ref="A64:C64"/>
    <mergeCell ref="D64:F64"/>
    <mergeCell ref="G64:I64"/>
    <mergeCell ref="J64:BQ64"/>
    <mergeCell ref="A61:C61"/>
    <mergeCell ref="D61:F61"/>
    <mergeCell ref="G61:I61"/>
    <mergeCell ref="J61:BQ61"/>
    <mergeCell ref="A62:C62"/>
    <mergeCell ref="D62:F62"/>
    <mergeCell ref="G62:I62"/>
    <mergeCell ref="J62:BQ62"/>
    <mergeCell ref="A59:C59"/>
    <mergeCell ref="D59:F59"/>
    <mergeCell ref="G59:I59"/>
    <mergeCell ref="J59:BQ59"/>
    <mergeCell ref="A60:C60"/>
    <mergeCell ref="D60:F60"/>
    <mergeCell ref="G60:I60"/>
    <mergeCell ref="J60:BQ60"/>
    <mergeCell ref="A57:C57"/>
    <mergeCell ref="D57:F57"/>
    <mergeCell ref="G57:I57"/>
    <mergeCell ref="J57:BQ57"/>
    <mergeCell ref="A58:C58"/>
    <mergeCell ref="D58:F58"/>
    <mergeCell ref="G58:I58"/>
    <mergeCell ref="J58:BQ58"/>
    <mergeCell ref="A55:C55"/>
    <mergeCell ref="D55:F55"/>
    <mergeCell ref="G55:I55"/>
    <mergeCell ref="J55:BQ55"/>
    <mergeCell ref="A56:C56"/>
    <mergeCell ref="D56:F56"/>
    <mergeCell ref="G56:I56"/>
    <mergeCell ref="J56:BQ56"/>
    <mergeCell ref="A53:C53"/>
    <mergeCell ref="D53:F53"/>
    <mergeCell ref="G53:I53"/>
    <mergeCell ref="J53:BQ53"/>
    <mergeCell ref="A54:C54"/>
    <mergeCell ref="D54:F54"/>
    <mergeCell ref="G54:I54"/>
    <mergeCell ref="J54:BQ54"/>
    <mergeCell ref="A51:C51"/>
    <mergeCell ref="D51:F51"/>
    <mergeCell ref="G51:I51"/>
    <mergeCell ref="J51:BQ51"/>
    <mergeCell ref="A52:C52"/>
    <mergeCell ref="D52:F52"/>
    <mergeCell ref="G52:I52"/>
    <mergeCell ref="J52:BQ52"/>
    <mergeCell ref="A49:C49"/>
    <mergeCell ref="D49:F49"/>
    <mergeCell ref="G49:I49"/>
    <mergeCell ref="J49:BQ49"/>
    <mergeCell ref="A50:C50"/>
    <mergeCell ref="D50:F50"/>
    <mergeCell ref="G50:I50"/>
    <mergeCell ref="J50:BQ50"/>
    <mergeCell ref="BA46:BC46"/>
    <mergeCell ref="BD46:BI46"/>
    <mergeCell ref="BJ46:BQ46"/>
    <mergeCell ref="A47:BQ47"/>
    <mergeCell ref="A48:C48"/>
    <mergeCell ref="D48:F48"/>
    <mergeCell ref="G48:I48"/>
    <mergeCell ref="J48:BQ48"/>
    <mergeCell ref="AC46:AF46"/>
    <mergeCell ref="AG46:AJ46"/>
    <mergeCell ref="AK46:AN46"/>
    <mergeCell ref="AO46:AR46"/>
    <mergeCell ref="AS46:AV46"/>
    <mergeCell ref="AW46:AZ46"/>
    <mergeCell ref="A46:I46"/>
    <mergeCell ref="J46:L46"/>
    <mergeCell ref="M46:O46"/>
    <mergeCell ref="P46:S46"/>
    <mergeCell ref="T46:X46"/>
    <mergeCell ref="Y46:AB46"/>
    <mergeCell ref="AO45:AR45"/>
    <mergeCell ref="AS45:AV45"/>
    <mergeCell ref="AW45:AZ45"/>
    <mergeCell ref="BA45:BC45"/>
    <mergeCell ref="BD45:BI45"/>
    <mergeCell ref="BJ45:BQ45"/>
    <mergeCell ref="BJ44:BQ44"/>
    <mergeCell ref="A45:I45"/>
    <mergeCell ref="J45:L45"/>
    <mergeCell ref="M45:O45"/>
    <mergeCell ref="P45:S45"/>
    <mergeCell ref="T45:X45"/>
    <mergeCell ref="Y45:AB45"/>
    <mergeCell ref="AC45:AF45"/>
    <mergeCell ref="AG45:AJ45"/>
    <mergeCell ref="AK45:AN45"/>
    <mergeCell ref="AK44:AN44"/>
    <mergeCell ref="AO44:AR44"/>
    <mergeCell ref="AS44:AV44"/>
    <mergeCell ref="AW44:AZ44"/>
    <mergeCell ref="BA44:BC44"/>
    <mergeCell ref="BD44:BI44"/>
    <mergeCell ref="BD43:BI43"/>
    <mergeCell ref="BJ43:BQ43"/>
    <mergeCell ref="A44:I44"/>
    <mergeCell ref="J44:L44"/>
    <mergeCell ref="M44:O44"/>
    <mergeCell ref="P44:S44"/>
    <mergeCell ref="T44:X44"/>
    <mergeCell ref="Y44:AB44"/>
    <mergeCell ref="AC44:AF44"/>
    <mergeCell ref="AG44:AJ44"/>
    <mergeCell ref="AG43:AJ43"/>
    <mergeCell ref="AK43:AN43"/>
    <mergeCell ref="AO43:AR43"/>
    <mergeCell ref="AS43:AV43"/>
    <mergeCell ref="AW43:AZ43"/>
    <mergeCell ref="BA43:BC43"/>
    <mergeCell ref="A43:I43"/>
    <mergeCell ref="J43:L43"/>
    <mergeCell ref="M43:O43"/>
    <mergeCell ref="P43:S43"/>
    <mergeCell ref="T43:X43"/>
    <mergeCell ref="Y43:AB43"/>
    <mergeCell ref="AC43:AF43"/>
    <mergeCell ref="Y42:AB42"/>
    <mergeCell ref="AC42:AF42"/>
    <mergeCell ref="AW41:AZ41"/>
    <mergeCell ref="BA41:BC41"/>
    <mergeCell ref="BD41:BI41"/>
    <mergeCell ref="BJ41:BM41"/>
    <mergeCell ref="BN41:BQ41"/>
    <mergeCell ref="A42:I42"/>
    <mergeCell ref="J42:L42"/>
    <mergeCell ref="M42:O42"/>
    <mergeCell ref="P42:S42"/>
    <mergeCell ref="T42:X42"/>
    <mergeCell ref="Y41:AB41"/>
    <mergeCell ref="AC41:AF41"/>
    <mergeCell ref="AG41:AJ41"/>
    <mergeCell ref="AK41:AN41"/>
    <mergeCell ref="AO41:AR41"/>
    <mergeCell ref="AS41:AV41"/>
    <mergeCell ref="AW42:AZ42"/>
    <mergeCell ref="BA42:BC42"/>
    <mergeCell ref="BD42:BQ42"/>
    <mergeCell ref="AG42:AJ42"/>
    <mergeCell ref="AK42:AN42"/>
    <mergeCell ref="AO42:AR42"/>
    <mergeCell ref="AS42:AV42"/>
    <mergeCell ref="A41:I41"/>
    <mergeCell ref="J41:L41"/>
    <mergeCell ref="M41:O41"/>
    <mergeCell ref="P41:S41"/>
    <mergeCell ref="T41:X41"/>
    <mergeCell ref="Y40:AB40"/>
    <mergeCell ref="AC40:AF40"/>
    <mergeCell ref="AG40:AJ40"/>
    <mergeCell ref="AK40:AN40"/>
    <mergeCell ref="AW39:AZ39"/>
    <mergeCell ref="BA39:BC39"/>
    <mergeCell ref="BD39:BI39"/>
    <mergeCell ref="BJ39:BM39"/>
    <mergeCell ref="BN39:BQ39"/>
    <mergeCell ref="A40:I40"/>
    <mergeCell ref="J40:L40"/>
    <mergeCell ref="M40:O40"/>
    <mergeCell ref="P40:S40"/>
    <mergeCell ref="T40:X40"/>
    <mergeCell ref="Y39:AB39"/>
    <mergeCell ref="AC39:AF39"/>
    <mergeCell ref="AG39:AJ39"/>
    <mergeCell ref="AK39:AN39"/>
    <mergeCell ref="AO39:AR39"/>
    <mergeCell ref="AS39:AV39"/>
    <mergeCell ref="AW40:AZ40"/>
    <mergeCell ref="BA40:BC40"/>
    <mergeCell ref="BD40:BI40"/>
    <mergeCell ref="BJ40:BM40"/>
    <mergeCell ref="BN40:BQ40"/>
    <mergeCell ref="AO40:AR40"/>
    <mergeCell ref="AS40:AV40"/>
    <mergeCell ref="A39:I39"/>
    <mergeCell ref="J39:L39"/>
    <mergeCell ref="M39:O39"/>
    <mergeCell ref="P39:S39"/>
    <mergeCell ref="T39:X39"/>
    <mergeCell ref="Y38:AB38"/>
    <mergeCell ref="AC38:AF38"/>
    <mergeCell ref="AG38:AJ38"/>
    <mergeCell ref="AK38:AN38"/>
    <mergeCell ref="AW37:AZ37"/>
    <mergeCell ref="BA37:BC37"/>
    <mergeCell ref="BD37:BI37"/>
    <mergeCell ref="BJ37:BM37"/>
    <mergeCell ref="BN37:BQ37"/>
    <mergeCell ref="A38:I38"/>
    <mergeCell ref="J38:L38"/>
    <mergeCell ref="M38:O38"/>
    <mergeCell ref="P38:S38"/>
    <mergeCell ref="T38:X38"/>
    <mergeCell ref="Y37:AB37"/>
    <mergeCell ref="AC37:AF37"/>
    <mergeCell ref="AG37:AJ37"/>
    <mergeCell ref="AK37:AN37"/>
    <mergeCell ref="AO37:AR37"/>
    <mergeCell ref="AS37:AV37"/>
    <mergeCell ref="AW38:AZ38"/>
    <mergeCell ref="BA38:BC38"/>
    <mergeCell ref="BD38:BI38"/>
    <mergeCell ref="BJ38:BM38"/>
    <mergeCell ref="BN38:BQ38"/>
    <mergeCell ref="AO38:AR38"/>
    <mergeCell ref="AS38:AV38"/>
    <mergeCell ref="A37:I37"/>
    <mergeCell ref="J37:L37"/>
    <mergeCell ref="M37:O37"/>
    <mergeCell ref="P37:S37"/>
    <mergeCell ref="T37:X37"/>
    <mergeCell ref="Y36:AB36"/>
    <mergeCell ref="AC36:AF36"/>
    <mergeCell ref="AG36:AJ36"/>
    <mergeCell ref="AK36:AN36"/>
    <mergeCell ref="AW35:AZ35"/>
    <mergeCell ref="BA35:BC35"/>
    <mergeCell ref="BD35:BI35"/>
    <mergeCell ref="BJ35:BM35"/>
    <mergeCell ref="BN35:BQ35"/>
    <mergeCell ref="A36:I36"/>
    <mergeCell ref="J36:L36"/>
    <mergeCell ref="M36:O36"/>
    <mergeCell ref="P36:S36"/>
    <mergeCell ref="T36:X36"/>
    <mergeCell ref="Y35:AB35"/>
    <mergeCell ref="AC35:AF35"/>
    <mergeCell ref="AG35:AJ35"/>
    <mergeCell ref="AK35:AN35"/>
    <mergeCell ref="AO35:AR35"/>
    <mergeCell ref="AS35:AV35"/>
    <mergeCell ref="AW36:AZ36"/>
    <mergeCell ref="BA36:BC36"/>
    <mergeCell ref="BD36:BI36"/>
    <mergeCell ref="BJ36:BM36"/>
    <mergeCell ref="BN36:BQ36"/>
    <mergeCell ref="AO36:AR36"/>
    <mergeCell ref="AS36:AV36"/>
    <mergeCell ref="A35:I35"/>
    <mergeCell ref="J35:L35"/>
    <mergeCell ref="M35:O35"/>
    <mergeCell ref="P35:S35"/>
    <mergeCell ref="T35:X35"/>
    <mergeCell ref="Y34:AB34"/>
    <mergeCell ref="AC34:AF34"/>
    <mergeCell ref="AG34:AJ34"/>
    <mergeCell ref="AK34:AN34"/>
    <mergeCell ref="BN33:BQ33"/>
    <mergeCell ref="A34:I34"/>
    <mergeCell ref="J34:L34"/>
    <mergeCell ref="M34:O34"/>
    <mergeCell ref="P34:S34"/>
    <mergeCell ref="T34:X34"/>
    <mergeCell ref="Y33:AB33"/>
    <mergeCell ref="AC33:AF33"/>
    <mergeCell ref="AG33:AJ33"/>
    <mergeCell ref="AK33:AN33"/>
    <mergeCell ref="AO33:AR33"/>
    <mergeCell ref="AS33:AV33"/>
    <mergeCell ref="AW34:AZ34"/>
    <mergeCell ref="BA34:BC34"/>
    <mergeCell ref="BD34:BI34"/>
    <mergeCell ref="BJ34:BM34"/>
    <mergeCell ref="BN34:BQ34"/>
    <mergeCell ref="AO34:AR34"/>
    <mergeCell ref="AS34:AV34"/>
    <mergeCell ref="A33:I33"/>
    <mergeCell ref="J33:L33"/>
    <mergeCell ref="M33:O33"/>
    <mergeCell ref="P33:S33"/>
    <mergeCell ref="T33:X33"/>
    <mergeCell ref="AW33:AZ33"/>
    <mergeCell ref="BA33:BC33"/>
    <mergeCell ref="BD33:BI33"/>
    <mergeCell ref="BJ33:BM33"/>
    <mergeCell ref="BO31:BQ31"/>
    <mergeCell ref="A32:I32"/>
    <mergeCell ref="J32:L32"/>
    <mergeCell ref="M32:O32"/>
    <mergeCell ref="P32:S32"/>
    <mergeCell ref="T32:X32"/>
    <mergeCell ref="Y32:AB32"/>
    <mergeCell ref="AC32:AF32"/>
    <mergeCell ref="AG32:AJ32"/>
    <mergeCell ref="AK32:AN32"/>
    <mergeCell ref="AO31:AR31"/>
    <mergeCell ref="AS31:AV31"/>
    <mergeCell ref="AW31:AZ31"/>
    <mergeCell ref="BA31:BC31"/>
    <mergeCell ref="BD31:BI31"/>
    <mergeCell ref="BJ31:BM31"/>
    <mergeCell ref="AO32:AR32"/>
    <mergeCell ref="AS32:AV32"/>
    <mergeCell ref="AW32:AZ32"/>
    <mergeCell ref="BA32:BC32"/>
    <mergeCell ref="BD32:BQ32"/>
    <mergeCell ref="A31:I31"/>
    <mergeCell ref="J31:L31"/>
    <mergeCell ref="M31:O31"/>
    <mergeCell ref="P31:S31"/>
    <mergeCell ref="T31:X31"/>
    <mergeCell ref="Y31:AB31"/>
    <mergeCell ref="AC31:AF31"/>
    <mergeCell ref="AG31:AJ31"/>
    <mergeCell ref="AK31:AN31"/>
    <mergeCell ref="BD29:BI29"/>
    <mergeCell ref="BJ29:BQ29"/>
    <mergeCell ref="A30:I30"/>
    <mergeCell ref="J30:L30"/>
    <mergeCell ref="M30:O30"/>
    <mergeCell ref="P30:S30"/>
    <mergeCell ref="T30:X30"/>
    <mergeCell ref="Y30:AB30"/>
    <mergeCell ref="AC30:AF30"/>
    <mergeCell ref="AG30:AJ30"/>
    <mergeCell ref="AG29:AJ29"/>
    <mergeCell ref="AK29:AN29"/>
    <mergeCell ref="AO29:AR29"/>
    <mergeCell ref="AS29:AV29"/>
    <mergeCell ref="AW29:AZ29"/>
    <mergeCell ref="BA29:BC29"/>
    <mergeCell ref="BJ30:BQ30"/>
    <mergeCell ref="AK30:AN30"/>
    <mergeCell ref="AO30:AR30"/>
    <mergeCell ref="AS30:AV30"/>
    <mergeCell ref="AW30:AZ30"/>
    <mergeCell ref="BA30:BC30"/>
    <mergeCell ref="BD30:BI30"/>
    <mergeCell ref="A29:I29"/>
    <mergeCell ref="J29:L29"/>
    <mergeCell ref="M29:O29"/>
    <mergeCell ref="P29:S29"/>
    <mergeCell ref="T29:X29"/>
    <mergeCell ref="Y29:AB29"/>
    <mergeCell ref="AC29:AF29"/>
    <mergeCell ref="AC28:AF28"/>
    <mergeCell ref="AG28:AJ28"/>
    <mergeCell ref="BD27:BI27"/>
    <mergeCell ref="BJ27:BK27"/>
    <mergeCell ref="BM27:BN27"/>
    <mergeCell ref="BP27:BQ27"/>
    <mergeCell ref="A28:I28"/>
    <mergeCell ref="J28:L28"/>
    <mergeCell ref="M28:O28"/>
    <mergeCell ref="P28:S28"/>
    <mergeCell ref="T28:X28"/>
    <mergeCell ref="Y28:AB28"/>
    <mergeCell ref="AG27:AJ27"/>
    <mergeCell ref="AK27:AN27"/>
    <mergeCell ref="AO27:AR27"/>
    <mergeCell ref="AS27:AV27"/>
    <mergeCell ref="AW27:AZ27"/>
    <mergeCell ref="BA27:BC27"/>
    <mergeCell ref="BA28:BC28"/>
    <mergeCell ref="BD28:BI28"/>
    <mergeCell ref="BJ28:BQ28"/>
    <mergeCell ref="AK28:AN28"/>
    <mergeCell ref="AO28:AR28"/>
    <mergeCell ref="AS28:AV28"/>
    <mergeCell ref="AW28:AZ28"/>
    <mergeCell ref="A27:I27"/>
    <mergeCell ref="J27:L27"/>
    <mergeCell ref="M27:O27"/>
    <mergeCell ref="P27:S27"/>
    <mergeCell ref="T27:X27"/>
    <mergeCell ref="Y27:AB27"/>
    <mergeCell ref="AC27:AF27"/>
    <mergeCell ref="AG26:AJ26"/>
    <mergeCell ref="AK26:AN26"/>
    <mergeCell ref="AL24:AP24"/>
    <mergeCell ref="AQ24:AS24"/>
    <mergeCell ref="AT24:AV24"/>
    <mergeCell ref="A25:X25"/>
    <mergeCell ref="Y25:BC25"/>
    <mergeCell ref="BD25:BQ25"/>
    <mergeCell ref="A26:I26"/>
    <mergeCell ref="J26:L26"/>
    <mergeCell ref="M26:O26"/>
    <mergeCell ref="P26:S26"/>
    <mergeCell ref="T26:X26"/>
    <mergeCell ref="Y26:AB26"/>
    <mergeCell ref="AC26:AF26"/>
    <mergeCell ref="BD26:BI26"/>
    <mergeCell ref="BJ26:BM26"/>
    <mergeCell ref="BO26:BQ26"/>
    <mergeCell ref="AO26:AR26"/>
    <mergeCell ref="AS26:AV26"/>
    <mergeCell ref="AW26:AZ26"/>
    <mergeCell ref="BA26:BC26"/>
    <mergeCell ref="BL23:BN23"/>
    <mergeCell ref="BO23:BQ23"/>
    <mergeCell ref="A24:E24"/>
    <mergeCell ref="F24:H24"/>
    <mergeCell ref="I24:M24"/>
    <mergeCell ref="N24:P24"/>
    <mergeCell ref="Q24:V24"/>
    <mergeCell ref="W24:Y24"/>
    <mergeCell ref="Z24:AB24"/>
    <mergeCell ref="AM23:AS23"/>
    <mergeCell ref="AT23:AV23"/>
    <mergeCell ref="AW23:AZ23"/>
    <mergeCell ref="BA23:BC23"/>
    <mergeCell ref="BD23:BE23"/>
    <mergeCell ref="BF23:BH23"/>
    <mergeCell ref="AW24:AZ24"/>
    <mergeCell ref="BA24:BD24"/>
    <mergeCell ref="BE24:BH24"/>
    <mergeCell ref="BI24:BK24"/>
    <mergeCell ref="BL24:BN24"/>
    <mergeCell ref="BO24:BQ24"/>
    <mergeCell ref="AC24:AE24"/>
    <mergeCell ref="AF24:AH24"/>
    <mergeCell ref="AI24:AK24"/>
    <mergeCell ref="BO22:BQ22"/>
    <mergeCell ref="A23:H23"/>
    <mergeCell ref="I23:M23"/>
    <mergeCell ref="N23:S23"/>
    <mergeCell ref="T23:W23"/>
    <mergeCell ref="X23:Z23"/>
    <mergeCell ref="AA23:AC23"/>
    <mergeCell ref="AD23:AI23"/>
    <mergeCell ref="AJ23:AL23"/>
    <mergeCell ref="AN22:AQ22"/>
    <mergeCell ref="AR22:AT22"/>
    <mergeCell ref="AU22:AW22"/>
    <mergeCell ref="AX22:AY22"/>
    <mergeCell ref="BG22:BH22"/>
    <mergeCell ref="BI22:BK22"/>
    <mergeCell ref="Z22:AA22"/>
    <mergeCell ref="AB22:AC22"/>
    <mergeCell ref="AD22:AE22"/>
    <mergeCell ref="AF22:AG22"/>
    <mergeCell ref="AH22:AI22"/>
    <mergeCell ref="AJ22:AM22"/>
    <mergeCell ref="A22:D22"/>
    <mergeCell ref="E22:H22"/>
    <mergeCell ref="BI23:BK23"/>
    <mergeCell ref="I22:M22"/>
    <mergeCell ref="N22:P22"/>
    <mergeCell ref="Q22:W22"/>
    <mergeCell ref="X22:Y22"/>
    <mergeCell ref="AU21:AW21"/>
    <mergeCell ref="AX21:AY21"/>
    <mergeCell ref="BG21:BH21"/>
    <mergeCell ref="BI21:BK21"/>
    <mergeCell ref="BL21:BN21"/>
    <mergeCell ref="BL22:BN22"/>
    <mergeCell ref="BO21:BQ21"/>
    <mergeCell ref="AD21:AE21"/>
    <mergeCell ref="AF21:AG21"/>
    <mergeCell ref="AH21:AI21"/>
    <mergeCell ref="AJ21:AM21"/>
    <mergeCell ref="AN21:AQ21"/>
    <mergeCell ref="AR21:AT21"/>
    <mergeCell ref="BL20:BN20"/>
    <mergeCell ref="BO20:BQ20"/>
    <mergeCell ref="AR20:AT20"/>
    <mergeCell ref="AU20:AW20"/>
    <mergeCell ref="AX20:AY20"/>
    <mergeCell ref="BG20:BH20"/>
    <mergeCell ref="BI20:BK20"/>
    <mergeCell ref="A21:D21"/>
    <mergeCell ref="E21:H21"/>
    <mergeCell ref="I21:M21"/>
    <mergeCell ref="N21:P21"/>
    <mergeCell ref="Q21:W21"/>
    <mergeCell ref="X21:Y21"/>
    <mergeCell ref="Z21:AA21"/>
    <mergeCell ref="AB21:AC21"/>
    <mergeCell ref="AN20:AQ20"/>
    <mergeCell ref="Z20:AA20"/>
    <mergeCell ref="AB20:AC20"/>
    <mergeCell ref="AD20:AE20"/>
    <mergeCell ref="AF20:AG20"/>
    <mergeCell ref="AH20:AI20"/>
    <mergeCell ref="AJ20:AM20"/>
    <mergeCell ref="A20:D20"/>
    <mergeCell ref="E20:H20"/>
    <mergeCell ref="I20:M20"/>
    <mergeCell ref="N20:P20"/>
    <mergeCell ref="Q20:W20"/>
    <mergeCell ref="X20:Y20"/>
    <mergeCell ref="AR18:AT19"/>
    <mergeCell ref="AU18:AW19"/>
    <mergeCell ref="AX18:AY19"/>
    <mergeCell ref="AZ18:BH18"/>
    <mergeCell ref="BI18:BQ18"/>
    <mergeCell ref="BG19:BH19"/>
    <mergeCell ref="BL19:BN19"/>
    <mergeCell ref="BO19:BQ19"/>
    <mergeCell ref="A16:BQ16"/>
    <mergeCell ref="A17:BQ17"/>
    <mergeCell ref="A18:D19"/>
    <mergeCell ref="E18:H19"/>
    <mergeCell ref="I18:M19"/>
    <mergeCell ref="N18:P19"/>
    <mergeCell ref="Q18:W19"/>
    <mergeCell ref="X18:AI19"/>
    <mergeCell ref="AJ18:AM19"/>
    <mergeCell ref="AN18:AQ19"/>
    <mergeCell ref="A14:BB14"/>
    <mergeCell ref="BC14:BE14"/>
    <mergeCell ref="BF14:BI14"/>
    <mergeCell ref="BJ14:BM14"/>
    <mergeCell ref="BN14:BQ14"/>
    <mergeCell ref="A15:BB15"/>
    <mergeCell ref="BC15:BI15"/>
    <mergeCell ref="BJ15:BQ15"/>
    <mergeCell ref="BK12:BQ12"/>
    <mergeCell ref="A13:S13"/>
    <mergeCell ref="T13:BB13"/>
    <mergeCell ref="BC13:BE13"/>
    <mergeCell ref="BF13:BI13"/>
    <mergeCell ref="BJ13:BM13"/>
    <mergeCell ref="BN13:BQ13"/>
    <mergeCell ref="AM12:AO12"/>
    <mergeCell ref="AP12:AR12"/>
    <mergeCell ref="AS12:AU12"/>
    <mergeCell ref="AV12:AX12"/>
    <mergeCell ref="AY12:BB12"/>
    <mergeCell ref="BC12:BJ12"/>
    <mergeCell ref="S12:T12"/>
    <mergeCell ref="U12:V12"/>
    <mergeCell ref="W12:AA12"/>
    <mergeCell ref="AJ10:AL11"/>
    <mergeCell ref="AM10:AO11"/>
    <mergeCell ref="AB12:AF12"/>
    <mergeCell ref="AG12:AI12"/>
    <mergeCell ref="AJ12:AL12"/>
    <mergeCell ref="A12:F12"/>
    <mergeCell ref="G12:I12"/>
    <mergeCell ref="J12:K12"/>
    <mergeCell ref="L12:M12"/>
    <mergeCell ref="O12:P12"/>
    <mergeCell ref="Q12:R12"/>
    <mergeCell ref="A10:F11"/>
    <mergeCell ref="G10:I11"/>
    <mergeCell ref="J10:K11"/>
    <mergeCell ref="L10:M11"/>
    <mergeCell ref="N10:N11"/>
    <mergeCell ref="O10:P11"/>
    <mergeCell ref="BI7:BJ7"/>
    <mergeCell ref="BK7:BQ7"/>
    <mergeCell ref="A8:BQ8"/>
    <mergeCell ref="A9:BB9"/>
    <mergeCell ref="BC9:BJ9"/>
    <mergeCell ref="BK9:BQ9"/>
    <mergeCell ref="AP10:AR11"/>
    <mergeCell ref="AS10:AU11"/>
    <mergeCell ref="AV10:AX11"/>
    <mergeCell ref="AY10:BB11"/>
    <mergeCell ref="BC10:BJ10"/>
    <mergeCell ref="BK10:BQ10"/>
    <mergeCell ref="BC11:BJ11"/>
    <mergeCell ref="BK11:BQ11"/>
    <mergeCell ref="Q10:V11"/>
    <mergeCell ref="W10:AA11"/>
    <mergeCell ref="AB10:AF11"/>
    <mergeCell ref="AG10:AI11"/>
    <mergeCell ref="BD6:BJ6"/>
    <mergeCell ref="BK6:BQ6"/>
    <mergeCell ref="A7:F7"/>
    <mergeCell ref="G7:K7"/>
    <mergeCell ref="L7:T7"/>
    <mergeCell ref="U7:AL7"/>
    <mergeCell ref="AM7:AT7"/>
    <mergeCell ref="AU7:BC7"/>
    <mergeCell ref="BD7:BE7"/>
    <mergeCell ref="BF7:BH7"/>
    <mergeCell ref="A6:F6"/>
    <mergeCell ref="G6:K6"/>
    <mergeCell ref="L6:T6"/>
    <mergeCell ref="U6:AL6"/>
    <mergeCell ref="AM6:AT6"/>
    <mergeCell ref="AU6:BC6"/>
    <mergeCell ref="A1:BQ1"/>
    <mergeCell ref="A2:X5"/>
    <mergeCell ref="Y2:AF2"/>
    <mergeCell ref="AG2:AL2"/>
    <mergeCell ref="AM2:AT2"/>
    <mergeCell ref="AU2:BD2"/>
    <mergeCell ref="BE2:BQ2"/>
    <mergeCell ref="Y3:AF3"/>
    <mergeCell ref="AG3:AL3"/>
    <mergeCell ref="AM3:AT3"/>
    <mergeCell ref="Y5:AL5"/>
    <mergeCell ref="AM5:AT5"/>
    <mergeCell ref="AU5:AZ5"/>
    <mergeCell ref="BA5:BD5"/>
    <mergeCell ref="BE5:BJ5"/>
    <mergeCell ref="BK5:BQ5"/>
    <mergeCell ref="AU3:BD3"/>
    <mergeCell ref="BE3:BQ3"/>
    <mergeCell ref="Y4:AL4"/>
    <mergeCell ref="AM4:AT4"/>
    <mergeCell ref="AU4:AZ4"/>
    <mergeCell ref="BA4:BD4"/>
    <mergeCell ref="BE4:BJ4"/>
    <mergeCell ref="BK4:BQ4"/>
  </mergeCells>
  <dataValidations count="1">
    <dataValidation type="list" allowBlank="1" showInputMessage="1" showErrorMessage="1" sqref="AY82:BD82">
      <formula1>$CL$5:$CL$45</formula1>
    </dataValidation>
  </dataValidations>
  <printOptions horizontalCentered="1" verticalCentered="1"/>
  <pageMargins left="0.25" right="0.25" top="0.5" bottom="0.5" header="0.3" footer="0.3"/>
  <pageSetup paperSize="5"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NewDDR">
                <anchor moveWithCells="1" sizeWithCells="1">
                  <from>
                    <xdr:col>63</xdr:col>
                    <xdr:colOff>38100</xdr:colOff>
                    <xdr:row>0</xdr:row>
                    <xdr:rowOff>38100</xdr:rowOff>
                  </from>
                  <to>
                    <xdr:col>68</xdr:col>
                    <xdr:colOff>104775</xdr:colOff>
                    <xdr:row>0</xdr:row>
                    <xdr:rowOff>228600</xdr:rowOff>
                  </to>
                </anchor>
              </controlPr>
            </control>
          </mc:Choice>
        </mc:AlternateContent>
        <mc:AlternateContent xmlns:mc="http://schemas.openxmlformats.org/markup-compatibility/2006">
          <mc:Choice Requires="x14">
            <control shapeId="12290" r:id="rId5" name="Button 2">
              <controlPr defaultSize="0" print="0" autoFill="0" autoPict="0" macro="[0]!GetSurveys">
                <anchor moveWithCells="1" sizeWithCells="1">
                  <from>
                    <xdr:col>56</xdr:col>
                    <xdr:colOff>9525</xdr:colOff>
                    <xdr:row>0</xdr:row>
                    <xdr:rowOff>28575</xdr:rowOff>
                  </from>
                  <to>
                    <xdr:col>62</xdr:col>
                    <xdr:colOff>133350</xdr:colOff>
                    <xdr:row>0</xdr:row>
                    <xdr:rowOff>228600</xdr:rowOff>
                  </to>
                </anchor>
              </controlPr>
            </control>
          </mc:Choice>
        </mc:AlternateContent>
        <mc:AlternateContent xmlns:mc="http://schemas.openxmlformats.org/markup-compatibility/2006">
          <mc:Choice Requires="x14">
            <control shapeId="12291" r:id="rId6" name="Button 3">
              <controlPr defaultSize="0" print="0" autoFill="0" autoPict="0" macro="[0]!RetrieveCosts">
                <anchor moveWithCells="1" sizeWithCells="1">
                  <from>
                    <xdr:col>50</xdr:col>
                    <xdr:colOff>19050</xdr:colOff>
                    <xdr:row>0</xdr:row>
                    <xdr:rowOff>38100</xdr:rowOff>
                  </from>
                  <to>
                    <xdr:col>55</xdr:col>
                    <xdr:colOff>104775</xdr:colOff>
                    <xdr:row>0</xdr:row>
                    <xdr:rowOff>219075</xdr:rowOff>
                  </to>
                </anchor>
              </controlPr>
            </control>
          </mc:Choice>
        </mc:AlternateContent>
        <mc:AlternateContent xmlns:mc="http://schemas.openxmlformats.org/markup-compatibility/2006">
          <mc:Choice Requires="x14">
            <control shapeId="12292" r:id="rId7" name="Button 4">
              <controlPr defaultSize="0" print="0" autoFill="0" autoPict="0" macro="[0]!Roush1">
                <anchor moveWithCells="1" sizeWithCells="1">
                  <from>
                    <xdr:col>42</xdr:col>
                    <xdr:colOff>95250</xdr:colOff>
                    <xdr:row>0</xdr:row>
                    <xdr:rowOff>47625</xdr:rowOff>
                  </from>
                  <to>
                    <xdr:col>49</xdr:col>
                    <xdr:colOff>47625</xdr:colOff>
                    <xdr:row>0</xdr:row>
                    <xdr:rowOff>228600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CM118"/>
  <sheetViews>
    <sheetView topLeftCell="A43" zoomScale="85" zoomScaleNormal="85" workbookViewId="0">
      <selection activeCell="G7" sqref="G7:K7"/>
    </sheetView>
  </sheetViews>
  <sheetFormatPr defaultRowHeight="12"/>
  <cols>
    <col min="1" max="1" width="1.7109375" style="4" customWidth="1"/>
    <col min="2" max="2" width="2" style="4" customWidth="1"/>
    <col min="3" max="4" width="1.7109375" style="4" customWidth="1"/>
    <col min="5" max="5" width="2" style="4" customWidth="1"/>
    <col min="6" max="6" width="1.7109375" style="4" customWidth="1"/>
    <col min="7" max="10" width="2" style="4" customWidth="1"/>
    <col min="11" max="11" width="2.28515625" style="4" customWidth="1"/>
    <col min="12" max="13" width="2" style="4" customWidth="1"/>
    <col min="14" max="14" width="2.5703125" style="4" customWidth="1"/>
    <col min="15" max="15" width="2" style="4" customWidth="1"/>
    <col min="16" max="16" width="2.5703125" style="4" customWidth="1"/>
    <col min="17" max="17" width="2.28515625" style="4" customWidth="1"/>
    <col min="18" max="23" width="2" style="4" customWidth="1"/>
    <col min="24" max="28" width="1.85546875" style="4" customWidth="1"/>
    <col min="29" max="30" width="2" style="4" customWidth="1"/>
    <col min="31" max="35" width="1.85546875" style="4" customWidth="1"/>
    <col min="36" max="36" width="2.7109375" style="4" customWidth="1"/>
    <col min="37" max="42" width="2" style="4" customWidth="1"/>
    <col min="43" max="43" width="2.5703125" style="4" customWidth="1"/>
    <col min="44" max="44" width="2.7109375" style="4" customWidth="1"/>
    <col min="45" max="51" width="2" style="4" customWidth="1"/>
    <col min="52" max="58" width="2.5703125" style="4" customWidth="1"/>
    <col min="59" max="60" width="2" style="4" customWidth="1"/>
    <col min="61" max="62" width="2.140625" style="4" customWidth="1"/>
    <col min="63" max="69" width="2" style="4" customWidth="1"/>
    <col min="70" max="89" width="9.140625" style="1"/>
    <col min="90" max="90" width="26.7109375" style="1" customWidth="1"/>
    <col min="91" max="16384" width="9.140625" style="1"/>
  </cols>
  <sheetData>
    <row r="1" spans="1:90" ht="21.75" customHeight="1" thickBot="1">
      <c r="A1" s="718" t="s">
        <v>388</v>
      </c>
      <c r="B1" s="718"/>
      <c r="C1" s="718"/>
      <c r="D1" s="718"/>
      <c r="E1" s="718"/>
      <c r="F1" s="718"/>
      <c r="G1" s="718"/>
      <c r="H1" s="718"/>
      <c r="I1" s="718"/>
      <c r="J1" s="718"/>
      <c r="K1" s="718"/>
      <c r="L1" s="718"/>
      <c r="M1" s="718"/>
      <c r="N1" s="718"/>
      <c r="O1" s="718"/>
      <c r="P1" s="718"/>
      <c r="Q1" s="718"/>
      <c r="R1" s="718"/>
      <c r="S1" s="718"/>
      <c r="T1" s="718"/>
      <c r="U1" s="718"/>
      <c r="V1" s="718"/>
      <c r="W1" s="718"/>
      <c r="X1" s="718"/>
      <c r="Y1" s="718"/>
      <c r="Z1" s="718"/>
      <c r="AA1" s="718"/>
      <c r="AB1" s="718"/>
      <c r="AC1" s="718"/>
      <c r="AD1" s="718"/>
      <c r="AE1" s="718"/>
      <c r="AF1" s="718"/>
      <c r="AG1" s="718"/>
      <c r="AH1" s="718"/>
      <c r="AI1" s="718"/>
      <c r="AJ1" s="718"/>
      <c r="AK1" s="718"/>
      <c r="AL1" s="718"/>
      <c r="AM1" s="718"/>
      <c r="AN1" s="718"/>
      <c r="AO1" s="718"/>
      <c r="AP1" s="718"/>
      <c r="AQ1" s="718"/>
      <c r="AR1" s="718"/>
      <c r="AS1" s="718"/>
      <c r="AT1" s="718"/>
      <c r="AU1" s="718"/>
      <c r="AV1" s="718"/>
      <c r="AW1" s="718"/>
      <c r="AX1" s="718"/>
      <c r="AY1" s="718"/>
      <c r="AZ1" s="718"/>
      <c r="BA1" s="718"/>
      <c r="BB1" s="718"/>
      <c r="BC1" s="718"/>
      <c r="BD1" s="718"/>
      <c r="BE1" s="718"/>
      <c r="BF1" s="718"/>
      <c r="BG1" s="718"/>
      <c r="BH1" s="718"/>
      <c r="BI1" s="718"/>
      <c r="BJ1" s="718"/>
      <c r="BK1" s="718"/>
      <c r="BL1" s="718"/>
      <c r="BM1" s="718"/>
      <c r="BN1" s="718"/>
      <c r="BO1" s="718"/>
      <c r="BP1" s="718"/>
      <c r="BQ1" s="718"/>
    </row>
    <row r="2" spans="1:90" ht="19.5" customHeight="1">
      <c r="A2" s="719"/>
      <c r="B2" s="720"/>
      <c r="C2" s="720"/>
      <c r="D2" s="720"/>
      <c r="E2" s="720"/>
      <c r="F2" s="720"/>
      <c r="G2" s="720"/>
      <c r="H2" s="720"/>
      <c r="I2" s="720"/>
      <c r="J2" s="720"/>
      <c r="K2" s="720"/>
      <c r="L2" s="720"/>
      <c r="M2" s="720"/>
      <c r="N2" s="720"/>
      <c r="O2" s="720"/>
      <c r="P2" s="720"/>
      <c r="Q2" s="720"/>
      <c r="R2" s="720"/>
      <c r="S2" s="720"/>
      <c r="T2" s="720"/>
      <c r="U2" s="720"/>
      <c r="V2" s="720"/>
      <c r="W2" s="720"/>
      <c r="X2" s="721"/>
      <c r="Y2" s="480" t="s">
        <v>1</v>
      </c>
      <c r="Z2" s="477"/>
      <c r="AA2" s="477"/>
      <c r="AB2" s="477"/>
      <c r="AC2" s="477"/>
      <c r="AD2" s="477"/>
      <c r="AE2" s="477"/>
      <c r="AF2" s="479"/>
      <c r="AG2" s="480" t="s">
        <v>2</v>
      </c>
      <c r="AH2" s="477"/>
      <c r="AI2" s="477"/>
      <c r="AJ2" s="477"/>
      <c r="AK2" s="477"/>
      <c r="AL2" s="479"/>
      <c r="AM2" s="480" t="s">
        <v>3</v>
      </c>
      <c r="AN2" s="477"/>
      <c r="AO2" s="477"/>
      <c r="AP2" s="477"/>
      <c r="AQ2" s="477"/>
      <c r="AR2" s="477"/>
      <c r="AS2" s="477"/>
      <c r="AT2" s="479"/>
      <c r="AU2" s="477" t="s">
        <v>5</v>
      </c>
      <c r="AV2" s="477"/>
      <c r="AW2" s="477"/>
      <c r="AX2" s="477"/>
      <c r="AY2" s="477"/>
      <c r="AZ2" s="477"/>
      <c r="BA2" s="477"/>
      <c r="BB2" s="477"/>
      <c r="BC2" s="477"/>
      <c r="BD2" s="479"/>
      <c r="BE2" s="480" t="s">
        <v>0</v>
      </c>
      <c r="BF2" s="477"/>
      <c r="BG2" s="477"/>
      <c r="BH2" s="477"/>
      <c r="BI2" s="477"/>
      <c r="BJ2" s="477"/>
      <c r="BK2" s="477"/>
      <c r="BL2" s="477"/>
      <c r="BM2" s="477"/>
      <c r="BN2" s="477"/>
      <c r="BO2" s="477"/>
      <c r="BP2" s="477"/>
      <c r="BQ2" s="479"/>
    </row>
    <row r="3" spans="1:90" ht="30" customHeight="1" thickBot="1">
      <c r="A3" s="722"/>
      <c r="B3" s="723"/>
      <c r="C3" s="723"/>
      <c r="D3" s="723"/>
      <c r="E3" s="723"/>
      <c r="F3" s="723"/>
      <c r="G3" s="723"/>
      <c r="H3" s="723"/>
      <c r="I3" s="723"/>
      <c r="J3" s="723"/>
      <c r="K3" s="723"/>
      <c r="L3" s="723"/>
      <c r="M3" s="723"/>
      <c r="N3" s="723"/>
      <c r="O3" s="723"/>
      <c r="P3" s="723"/>
      <c r="Q3" s="723"/>
      <c r="R3" s="723"/>
      <c r="S3" s="723"/>
      <c r="T3" s="723"/>
      <c r="U3" s="723"/>
      <c r="V3" s="723"/>
      <c r="W3" s="723"/>
      <c r="X3" s="724"/>
      <c r="Y3" s="705" t="s">
        <v>224</v>
      </c>
      <c r="Z3" s="706"/>
      <c r="AA3" s="706"/>
      <c r="AB3" s="706"/>
      <c r="AC3" s="706"/>
      <c r="AD3" s="706"/>
      <c r="AE3" s="706"/>
      <c r="AF3" s="707"/>
      <c r="AG3" s="705" t="s">
        <v>225</v>
      </c>
      <c r="AH3" s="706"/>
      <c r="AI3" s="706"/>
      <c r="AJ3" s="706"/>
      <c r="AK3" s="706"/>
      <c r="AL3" s="707"/>
      <c r="AM3" s="705" t="s">
        <v>4</v>
      </c>
      <c r="AN3" s="706"/>
      <c r="AO3" s="706"/>
      <c r="AP3" s="706"/>
      <c r="AQ3" s="706"/>
      <c r="AR3" s="706"/>
      <c r="AS3" s="706"/>
      <c r="AT3" s="707"/>
      <c r="AU3" s="706" t="s">
        <v>406</v>
      </c>
      <c r="AV3" s="706"/>
      <c r="AW3" s="706"/>
      <c r="AX3" s="706"/>
      <c r="AY3" s="706"/>
      <c r="AZ3" s="706"/>
      <c r="BA3" s="706"/>
      <c r="BB3" s="706"/>
      <c r="BC3" s="706"/>
      <c r="BD3" s="707"/>
      <c r="BE3" s="717">
        <v>42086</v>
      </c>
      <c r="BF3" s="706"/>
      <c r="BG3" s="706"/>
      <c r="BH3" s="706"/>
      <c r="BI3" s="706"/>
      <c r="BJ3" s="706"/>
      <c r="BK3" s="706"/>
      <c r="BL3" s="706"/>
      <c r="BM3" s="706"/>
      <c r="BN3" s="706"/>
      <c r="BO3" s="706"/>
      <c r="BP3" s="706"/>
      <c r="BQ3" s="707"/>
    </row>
    <row r="4" spans="1:90" ht="19.5" customHeight="1">
      <c r="A4" s="722"/>
      <c r="B4" s="723"/>
      <c r="C4" s="723"/>
      <c r="D4" s="723"/>
      <c r="E4" s="723"/>
      <c r="F4" s="723"/>
      <c r="G4" s="723"/>
      <c r="H4" s="723"/>
      <c r="I4" s="723"/>
      <c r="J4" s="723"/>
      <c r="K4" s="723"/>
      <c r="L4" s="723"/>
      <c r="M4" s="723"/>
      <c r="N4" s="723"/>
      <c r="O4" s="723"/>
      <c r="P4" s="723"/>
      <c r="Q4" s="723"/>
      <c r="R4" s="723"/>
      <c r="S4" s="723"/>
      <c r="T4" s="723"/>
      <c r="U4" s="723"/>
      <c r="V4" s="723"/>
      <c r="W4" s="723"/>
      <c r="X4" s="724"/>
      <c r="Y4" s="480" t="s">
        <v>6</v>
      </c>
      <c r="Z4" s="477"/>
      <c r="AA4" s="477"/>
      <c r="AB4" s="477"/>
      <c r="AC4" s="477"/>
      <c r="AD4" s="477"/>
      <c r="AE4" s="477"/>
      <c r="AF4" s="477"/>
      <c r="AG4" s="477"/>
      <c r="AH4" s="477"/>
      <c r="AI4" s="477"/>
      <c r="AJ4" s="477"/>
      <c r="AK4" s="477"/>
      <c r="AL4" s="479"/>
      <c r="AM4" s="480" t="s">
        <v>7</v>
      </c>
      <c r="AN4" s="477"/>
      <c r="AO4" s="477"/>
      <c r="AP4" s="477"/>
      <c r="AQ4" s="477"/>
      <c r="AR4" s="477"/>
      <c r="AS4" s="477"/>
      <c r="AT4" s="479"/>
      <c r="AU4" s="477" t="s">
        <v>8</v>
      </c>
      <c r="AV4" s="477"/>
      <c r="AW4" s="477"/>
      <c r="AX4" s="477"/>
      <c r="AY4" s="477"/>
      <c r="AZ4" s="479"/>
      <c r="BA4" s="480" t="s">
        <v>9</v>
      </c>
      <c r="BB4" s="477"/>
      <c r="BC4" s="477"/>
      <c r="BD4" s="479"/>
      <c r="BE4" s="480" t="s">
        <v>10</v>
      </c>
      <c r="BF4" s="477"/>
      <c r="BG4" s="477"/>
      <c r="BH4" s="477"/>
      <c r="BI4" s="477"/>
      <c r="BJ4" s="479"/>
      <c r="BK4" s="480" t="s">
        <v>11</v>
      </c>
      <c r="BL4" s="477"/>
      <c r="BM4" s="477"/>
      <c r="BN4" s="477"/>
      <c r="BO4" s="477"/>
      <c r="BP4" s="477"/>
      <c r="BQ4" s="479"/>
      <c r="CL4" s="8" t="s">
        <v>117</v>
      </c>
    </row>
    <row r="5" spans="1:90" ht="30" customHeight="1" thickBot="1">
      <c r="A5" s="725"/>
      <c r="B5" s="726"/>
      <c r="C5" s="726"/>
      <c r="D5" s="726"/>
      <c r="E5" s="726"/>
      <c r="F5" s="726"/>
      <c r="G5" s="726"/>
      <c r="H5" s="726"/>
      <c r="I5" s="726"/>
      <c r="J5" s="726"/>
      <c r="K5" s="726"/>
      <c r="L5" s="726"/>
      <c r="M5" s="726"/>
      <c r="N5" s="726"/>
      <c r="O5" s="726"/>
      <c r="P5" s="726"/>
      <c r="Q5" s="726"/>
      <c r="R5" s="726"/>
      <c r="S5" s="726"/>
      <c r="T5" s="726"/>
      <c r="U5" s="726"/>
      <c r="V5" s="726"/>
      <c r="W5" s="726"/>
      <c r="X5" s="727"/>
      <c r="Y5" s="705" t="s">
        <v>407</v>
      </c>
      <c r="Z5" s="706"/>
      <c r="AA5" s="706"/>
      <c r="AB5" s="706"/>
      <c r="AC5" s="706"/>
      <c r="AD5" s="706"/>
      <c r="AE5" s="706"/>
      <c r="AF5" s="706"/>
      <c r="AG5" s="706"/>
      <c r="AH5" s="706"/>
      <c r="AI5" s="706"/>
      <c r="AJ5" s="706"/>
      <c r="AK5" s="706"/>
      <c r="AL5" s="707"/>
      <c r="AM5" s="708" t="s">
        <v>408</v>
      </c>
      <c r="AN5" s="709"/>
      <c r="AO5" s="709"/>
      <c r="AP5" s="709"/>
      <c r="AQ5" s="709"/>
      <c r="AR5" s="709"/>
      <c r="AS5" s="709"/>
      <c r="AT5" s="710"/>
      <c r="AU5" s="706" t="s">
        <v>409</v>
      </c>
      <c r="AV5" s="706"/>
      <c r="AW5" s="706"/>
      <c r="AX5" s="706"/>
      <c r="AY5" s="706"/>
      <c r="AZ5" s="707"/>
      <c r="BA5" s="711">
        <v>4640</v>
      </c>
      <c r="BB5" s="712"/>
      <c r="BC5" s="712"/>
      <c r="BD5" s="713"/>
      <c r="BE5" s="711">
        <v>20</v>
      </c>
      <c r="BF5" s="712"/>
      <c r="BG5" s="712"/>
      <c r="BH5" s="712"/>
      <c r="BI5" s="712"/>
      <c r="BJ5" s="713"/>
      <c r="BK5" s="714">
        <v>42085</v>
      </c>
      <c r="BL5" s="715"/>
      <c r="BM5" s="715"/>
      <c r="BN5" s="715"/>
      <c r="BO5" s="715"/>
      <c r="BP5" s="715"/>
      <c r="BQ5" s="716"/>
      <c r="CL5" s="66" t="s">
        <v>128</v>
      </c>
    </row>
    <row r="6" spans="1:90" ht="19.5" customHeight="1">
      <c r="A6" s="471" t="s">
        <v>12</v>
      </c>
      <c r="B6" s="472"/>
      <c r="C6" s="472"/>
      <c r="D6" s="472"/>
      <c r="E6" s="472"/>
      <c r="F6" s="473"/>
      <c r="G6" s="471" t="s">
        <v>13</v>
      </c>
      <c r="H6" s="472"/>
      <c r="I6" s="472"/>
      <c r="J6" s="472"/>
      <c r="K6" s="473"/>
      <c r="L6" s="471" t="s">
        <v>14</v>
      </c>
      <c r="M6" s="472"/>
      <c r="N6" s="472"/>
      <c r="O6" s="472"/>
      <c r="P6" s="472"/>
      <c r="Q6" s="472"/>
      <c r="R6" s="472"/>
      <c r="S6" s="472"/>
      <c r="T6" s="473"/>
      <c r="U6" s="471" t="s">
        <v>15</v>
      </c>
      <c r="V6" s="472"/>
      <c r="W6" s="472"/>
      <c r="X6" s="472"/>
      <c r="Y6" s="472"/>
      <c r="Z6" s="472"/>
      <c r="AA6" s="472"/>
      <c r="AB6" s="472"/>
      <c r="AC6" s="472"/>
      <c r="AD6" s="472"/>
      <c r="AE6" s="472"/>
      <c r="AF6" s="472"/>
      <c r="AG6" s="472"/>
      <c r="AH6" s="472"/>
      <c r="AI6" s="472"/>
      <c r="AJ6" s="472"/>
      <c r="AK6" s="472"/>
      <c r="AL6" s="473"/>
      <c r="AM6" s="471" t="s">
        <v>19</v>
      </c>
      <c r="AN6" s="472"/>
      <c r="AO6" s="472"/>
      <c r="AP6" s="472"/>
      <c r="AQ6" s="472"/>
      <c r="AR6" s="472"/>
      <c r="AS6" s="472"/>
      <c r="AT6" s="473"/>
      <c r="AU6" s="480" t="s">
        <v>91</v>
      </c>
      <c r="AV6" s="477"/>
      <c r="AW6" s="477"/>
      <c r="AX6" s="477"/>
      <c r="AY6" s="477"/>
      <c r="AZ6" s="477"/>
      <c r="BA6" s="477"/>
      <c r="BB6" s="477"/>
      <c r="BC6" s="479"/>
      <c r="BD6" s="471" t="s">
        <v>17</v>
      </c>
      <c r="BE6" s="472"/>
      <c r="BF6" s="472"/>
      <c r="BG6" s="472"/>
      <c r="BH6" s="472"/>
      <c r="BI6" s="472"/>
      <c r="BJ6" s="473"/>
      <c r="BK6" s="471" t="s">
        <v>16</v>
      </c>
      <c r="BL6" s="472"/>
      <c r="BM6" s="472"/>
      <c r="BN6" s="472"/>
      <c r="BO6" s="472"/>
      <c r="BP6" s="472"/>
      <c r="BQ6" s="473"/>
      <c r="CL6" s="9" t="s">
        <v>261</v>
      </c>
    </row>
    <row r="7" spans="1:90" ht="19.5" customHeight="1" thickBot="1">
      <c r="A7" s="693">
        <v>1000</v>
      </c>
      <c r="B7" s="694"/>
      <c r="C7" s="694"/>
      <c r="D7" s="694"/>
      <c r="E7" s="694"/>
      <c r="F7" s="695"/>
      <c r="G7" s="693">
        <v>991</v>
      </c>
      <c r="H7" s="694"/>
      <c r="I7" s="694"/>
      <c r="J7" s="694"/>
      <c r="K7" s="695"/>
      <c r="L7" s="696" t="s">
        <v>420</v>
      </c>
      <c r="M7" s="697"/>
      <c r="N7" s="697"/>
      <c r="O7" s="697"/>
      <c r="P7" s="697"/>
      <c r="Q7" s="697"/>
      <c r="R7" s="697"/>
      <c r="S7" s="697"/>
      <c r="T7" s="698"/>
      <c r="U7" s="696" t="s">
        <v>424</v>
      </c>
      <c r="V7" s="697"/>
      <c r="W7" s="697"/>
      <c r="X7" s="697"/>
      <c r="Y7" s="697"/>
      <c r="Z7" s="697"/>
      <c r="AA7" s="697"/>
      <c r="AB7" s="697"/>
      <c r="AC7" s="697"/>
      <c r="AD7" s="697"/>
      <c r="AE7" s="697"/>
      <c r="AF7" s="697"/>
      <c r="AG7" s="697"/>
      <c r="AH7" s="697"/>
      <c r="AI7" s="697"/>
      <c r="AJ7" s="697"/>
      <c r="AK7" s="697"/>
      <c r="AL7" s="698"/>
      <c r="AM7" s="687" t="s">
        <v>410</v>
      </c>
      <c r="AN7" s="688"/>
      <c r="AO7" s="688"/>
      <c r="AP7" s="688"/>
      <c r="AQ7" s="688"/>
      <c r="AR7" s="688"/>
      <c r="AS7" s="688"/>
      <c r="AT7" s="689"/>
      <c r="AU7" s="699" t="s">
        <v>411</v>
      </c>
      <c r="AV7" s="700"/>
      <c r="AW7" s="700"/>
      <c r="AX7" s="700"/>
      <c r="AY7" s="700"/>
      <c r="AZ7" s="700"/>
      <c r="BA7" s="700"/>
      <c r="BB7" s="700"/>
      <c r="BC7" s="701"/>
      <c r="BD7" s="702">
        <v>1</v>
      </c>
      <c r="BE7" s="703"/>
      <c r="BF7" s="704" t="s">
        <v>18</v>
      </c>
      <c r="BG7" s="704"/>
      <c r="BH7" s="704"/>
      <c r="BI7" s="685">
        <v>10</v>
      </c>
      <c r="BJ7" s="686"/>
      <c r="BK7" s="687">
        <v>42085</v>
      </c>
      <c r="BL7" s="688"/>
      <c r="BM7" s="688"/>
      <c r="BN7" s="688"/>
      <c r="BO7" s="688"/>
      <c r="BP7" s="688"/>
      <c r="BQ7" s="689"/>
      <c r="CL7" s="10" t="s">
        <v>262</v>
      </c>
    </row>
    <row r="8" spans="1:90" ht="25.5" customHeight="1" thickBot="1">
      <c r="A8" s="690"/>
      <c r="B8" s="691"/>
      <c r="C8" s="691"/>
      <c r="D8" s="691"/>
      <c r="E8" s="691"/>
      <c r="F8" s="691"/>
      <c r="G8" s="691"/>
      <c r="H8" s="691"/>
      <c r="I8" s="691"/>
      <c r="J8" s="691"/>
      <c r="K8" s="691"/>
      <c r="L8" s="691"/>
      <c r="M8" s="691"/>
      <c r="N8" s="691"/>
      <c r="O8" s="691"/>
      <c r="P8" s="691"/>
      <c r="Q8" s="691"/>
      <c r="R8" s="691"/>
      <c r="S8" s="691"/>
      <c r="T8" s="691"/>
      <c r="U8" s="691"/>
      <c r="V8" s="691"/>
      <c r="W8" s="691"/>
      <c r="X8" s="691"/>
      <c r="Y8" s="691"/>
      <c r="Z8" s="691"/>
      <c r="AA8" s="691"/>
      <c r="AB8" s="691"/>
      <c r="AC8" s="691"/>
      <c r="AD8" s="691"/>
      <c r="AE8" s="691"/>
      <c r="AF8" s="691"/>
      <c r="AG8" s="691"/>
      <c r="AH8" s="691"/>
      <c r="AI8" s="691"/>
      <c r="AJ8" s="691"/>
      <c r="AK8" s="691"/>
      <c r="AL8" s="691"/>
      <c r="AM8" s="691"/>
      <c r="AN8" s="691"/>
      <c r="AO8" s="691"/>
      <c r="AP8" s="691"/>
      <c r="AQ8" s="691"/>
      <c r="AR8" s="691"/>
      <c r="AS8" s="691"/>
      <c r="AT8" s="691"/>
      <c r="AU8" s="691"/>
      <c r="AV8" s="691"/>
      <c r="AW8" s="691"/>
      <c r="AX8" s="691"/>
      <c r="AY8" s="691"/>
      <c r="AZ8" s="691"/>
      <c r="BA8" s="691"/>
      <c r="BB8" s="691"/>
      <c r="BC8" s="691"/>
      <c r="BD8" s="691"/>
      <c r="BE8" s="691"/>
      <c r="BF8" s="691"/>
      <c r="BG8" s="691"/>
      <c r="BH8" s="691"/>
      <c r="BI8" s="691"/>
      <c r="BJ8" s="691"/>
      <c r="BK8" s="691"/>
      <c r="BL8" s="691"/>
      <c r="BM8" s="691"/>
      <c r="BN8" s="691"/>
      <c r="BO8" s="691"/>
      <c r="BP8" s="691"/>
      <c r="BQ8" s="692"/>
      <c r="CL8" s="10" t="s">
        <v>263</v>
      </c>
    </row>
    <row r="9" spans="1:90" ht="13.5" thickBot="1">
      <c r="A9" s="527" t="s">
        <v>24</v>
      </c>
      <c r="B9" s="528"/>
      <c r="C9" s="528"/>
      <c r="D9" s="528"/>
      <c r="E9" s="528"/>
      <c r="F9" s="528"/>
      <c r="G9" s="528"/>
      <c r="H9" s="528"/>
      <c r="I9" s="528"/>
      <c r="J9" s="528"/>
      <c r="K9" s="528"/>
      <c r="L9" s="528"/>
      <c r="M9" s="528"/>
      <c r="N9" s="528"/>
      <c r="O9" s="528"/>
      <c r="P9" s="528"/>
      <c r="Q9" s="528"/>
      <c r="R9" s="528"/>
      <c r="S9" s="528"/>
      <c r="T9" s="528"/>
      <c r="U9" s="528"/>
      <c r="V9" s="528"/>
      <c r="W9" s="528"/>
      <c r="X9" s="528"/>
      <c r="Y9" s="528"/>
      <c r="Z9" s="528"/>
      <c r="AA9" s="528"/>
      <c r="AB9" s="528"/>
      <c r="AC9" s="528"/>
      <c r="AD9" s="528"/>
      <c r="AE9" s="528"/>
      <c r="AF9" s="528"/>
      <c r="AG9" s="528"/>
      <c r="AH9" s="528"/>
      <c r="AI9" s="528"/>
      <c r="AJ9" s="528"/>
      <c r="AK9" s="528"/>
      <c r="AL9" s="528"/>
      <c r="AM9" s="528"/>
      <c r="AN9" s="528"/>
      <c r="AO9" s="528"/>
      <c r="AP9" s="528"/>
      <c r="AQ9" s="528"/>
      <c r="AR9" s="528"/>
      <c r="AS9" s="528"/>
      <c r="AT9" s="528"/>
      <c r="AU9" s="528"/>
      <c r="AV9" s="528"/>
      <c r="AW9" s="528"/>
      <c r="AX9" s="528"/>
      <c r="AY9" s="528"/>
      <c r="AZ9" s="528"/>
      <c r="BA9" s="528"/>
      <c r="BB9" s="529"/>
      <c r="BC9" s="480" t="s">
        <v>23</v>
      </c>
      <c r="BD9" s="477"/>
      <c r="BE9" s="477"/>
      <c r="BF9" s="477"/>
      <c r="BG9" s="477"/>
      <c r="BH9" s="477"/>
      <c r="BI9" s="477"/>
      <c r="BJ9" s="477"/>
      <c r="BK9" s="477" t="s">
        <v>0</v>
      </c>
      <c r="BL9" s="477"/>
      <c r="BM9" s="477"/>
      <c r="BN9" s="477"/>
      <c r="BO9" s="477"/>
      <c r="BP9" s="477"/>
      <c r="BQ9" s="479"/>
      <c r="CL9" s="10" t="s">
        <v>264</v>
      </c>
    </row>
    <row r="10" spans="1:90" ht="17.25" customHeight="1">
      <c r="A10" s="471" t="s">
        <v>25</v>
      </c>
      <c r="B10" s="472"/>
      <c r="C10" s="472"/>
      <c r="D10" s="472"/>
      <c r="E10" s="472"/>
      <c r="F10" s="473"/>
      <c r="G10" s="673" t="s">
        <v>26</v>
      </c>
      <c r="H10" s="474"/>
      <c r="I10" s="674"/>
      <c r="J10" s="673" t="s">
        <v>27</v>
      </c>
      <c r="K10" s="674"/>
      <c r="L10" s="673" t="s">
        <v>28</v>
      </c>
      <c r="M10" s="474"/>
      <c r="N10" s="474" t="s">
        <v>29</v>
      </c>
      <c r="O10" s="474" t="s">
        <v>30</v>
      </c>
      <c r="P10" s="674"/>
      <c r="Q10" s="673" t="s">
        <v>31</v>
      </c>
      <c r="R10" s="474"/>
      <c r="S10" s="474"/>
      <c r="T10" s="474"/>
      <c r="U10" s="474"/>
      <c r="V10" s="674"/>
      <c r="W10" s="673" t="s">
        <v>32</v>
      </c>
      <c r="X10" s="474"/>
      <c r="Y10" s="474"/>
      <c r="Z10" s="474"/>
      <c r="AA10" s="674"/>
      <c r="AB10" s="673" t="s">
        <v>33</v>
      </c>
      <c r="AC10" s="474"/>
      <c r="AD10" s="474"/>
      <c r="AE10" s="474"/>
      <c r="AF10" s="674"/>
      <c r="AG10" s="673" t="s">
        <v>34</v>
      </c>
      <c r="AH10" s="474"/>
      <c r="AI10" s="674"/>
      <c r="AJ10" s="673" t="s">
        <v>35</v>
      </c>
      <c r="AK10" s="474"/>
      <c r="AL10" s="674"/>
      <c r="AM10" s="673" t="s">
        <v>36</v>
      </c>
      <c r="AN10" s="474"/>
      <c r="AO10" s="674"/>
      <c r="AP10" s="673" t="s">
        <v>37</v>
      </c>
      <c r="AQ10" s="474"/>
      <c r="AR10" s="674"/>
      <c r="AS10" s="673" t="s">
        <v>38</v>
      </c>
      <c r="AT10" s="474"/>
      <c r="AU10" s="674"/>
      <c r="AV10" s="673" t="s">
        <v>39</v>
      </c>
      <c r="AW10" s="474"/>
      <c r="AX10" s="674"/>
      <c r="AY10" s="673" t="s">
        <v>40</v>
      </c>
      <c r="AZ10" s="474"/>
      <c r="BA10" s="474"/>
      <c r="BB10" s="674"/>
      <c r="BC10" s="480" t="s">
        <v>20</v>
      </c>
      <c r="BD10" s="477"/>
      <c r="BE10" s="477"/>
      <c r="BF10" s="477"/>
      <c r="BG10" s="477"/>
      <c r="BH10" s="477"/>
      <c r="BI10" s="477"/>
      <c r="BJ10" s="477"/>
      <c r="BK10" s="678"/>
      <c r="BL10" s="678"/>
      <c r="BM10" s="678"/>
      <c r="BN10" s="678"/>
      <c r="BO10" s="678"/>
      <c r="BP10" s="678"/>
      <c r="BQ10" s="679"/>
      <c r="CL10" s="10"/>
    </row>
    <row r="11" spans="1:90" ht="14.25" customHeight="1">
      <c r="A11" s="682"/>
      <c r="B11" s="683"/>
      <c r="C11" s="683"/>
      <c r="D11" s="683"/>
      <c r="E11" s="683"/>
      <c r="F11" s="684"/>
      <c r="G11" s="675"/>
      <c r="H11" s="676"/>
      <c r="I11" s="677"/>
      <c r="J11" s="675"/>
      <c r="K11" s="677"/>
      <c r="L11" s="675"/>
      <c r="M11" s="676"/>
      <c r="N11" s="676"/>
      <c r="O11" s="676"/>
      <c r="P11" s="677"/>
      <c r="Q11" s="675"/>
      <c r="R11" s="676"/>
      <c r="S11" s="676"/>
      <c r="T11" s="676"/>
      <c r="U11" s="676"/>
      <c r="V11" s="677"/>
      <c r="W11" s="675"/>
      <c r="X11" s="676"/>
      <c r="Y11" s="676"/>
      <c r="Z11" s="676"/>
      <c r="AA11" s="677"/>
      <c r="AB11" s="675"/>
      <c r="AC11" s="676"/>
      <c r="AD11" s="676"/>
      <c r="AE11" s="676"/>
      <c r="AF11" s="677"/>
      <c r="AG11" s="675"/>
      <c r="AH11" s="676"/>
      <c r="AI11" s="677"/>
      <c r="AJ11" s="675"/>
      <c r="AK11" s="676"/>
      <c r="AL11" s="677"/>
      <c r="AM11" s="675"/>
      <c r="AN11" s="676"/>
      <c r="AO11" s="677"/>
      <c r="AP11" s="675"/>
      <c r="AQ11" s="676"/>
      <c r="AR11" s="677"/>
      <c r="AS11" s="675"/>
      <c r="AT11" s="676"/>
      <c r="AU11" s="677"/>
      <c r="AV11" s="675"/>
      <c r="AW11" s="676"/>
      <c r="AX11" s="677"/>
      <c r="AY11" s="675"/>
      <c r="AZ11" s="676"/>
      <c r="BA11" s="676"/>
      <c r="BB11" s="677"/>
      <c r="BC11" s="668" t="s">
        <v>21</v>
      </c>
      <c r="BD11" s="669"/>
      <c r="BE11" s="669"/>
      <c r="BF11" s="669"/>
      <c r="BG11" s="669"/>
      <c r="BH11" s="669"/>
      <c r="BI11" s="669"/>
      <c r="BJ11" s="669"/>
      <c r="BK11" s="680"/>
      <c r="BL11" s="680"/>
      <c r="BM11" s="680"/>
      <c r="BN11" s="680"/>
      <c r="BO11" s="680"/>
      <c r="BP11" s="680"/>
      <c r="BQ11" s="681"/>
      <c r="CL11" s="10"/>
    </row>
    <row r="12" spans="1:90" ht="15" customHeight="1" thickBot="1">
      <c r="A12" s="671"/>
      <c r="B12" s="666"/>
      <c r="C12" s="666"/>
      <c r="D12" s="666"/>
      <c r="E12" s="666"/>
      <c r="F12" s="667"/>
      <c r="G12" s="665"/>
      <c r="H12" s="666"/>
      <c r="I12" s="667"/>
      <c r="J12" s="665"/>
      <c r="K12" s="667"/>
      <c r="L12" s="665"/>
      <c r="M12" s="666"/>
      <c r="N12" s="3" t="s">
        <v>29</v>
      </c>
      <c r="O12" s="666"/>
      <c r="P12" s="667"/>
      <c r="Q12" s="672"/>
      <c r="R12" s="531"/>
      <c r="S12" s="670" t="s">
        <v>29</v>
      </c>
      <c r="T12" s="670"/>
      <c r="U12" s="666"/>
      <c r="V12" s="667"/>
      <c r="W12" s="665"/>
      <c r="X12" s="666"/>
      <c r="Y12" s="666"/>
      <c r="Z12" s="666"/>
      <c r="AA12" s="667"/>
      <c r="AB12" s="665"/>
      <c r="AC12" s="666"/>
      <c r="AD12" s="666"/>
      <c r="AE12" s="666"/>
      <c r="AF12" s="667"/>
      <c r="AG12" s="665"/>
      <c r="AH12" s="666"/>
      <c r="AI12" s="667"/>
      <c r="AJ12" s="665"/>
      <c r="AK12" s="666"/>
      <c r="AL12" s="667"/>
      <c r="AM12" s="665"/>
      <c r="AN12" s="666"/>
      <c r="AO12" s="667"/>
      <c r="AP12" s="665"/>
      <c r="AQ12" s="666"/>
      <c r="AR12" s="667"/>
      <c r="AS12" s="665"/>
      <c r="AT12" s="666"/>
      <c r="AU12" s="667"/>
      <c r="AV12" s="665"/>
      <c r="AW12" s="666"/>
      <c r="AX12" s="667"/>
      <c r="AY12" s="665"/>
      <c r="AZ12" s="666"/>
      <c r="BA12" s="666"/>
      <c r="BB12" s="667"/>
      <c r="BC12" s="668" t="s">
        <v>22</v>
      </c>
      <c r="BD12" s="669"/>
      <c r="BE12" s="669"/>
      <c r="BF12" s="669"/>
      <c r="BG12" s="669"/>
      <c r="BH12" s="669"/>
      <c r="BI12" s="669"/>
      <c r="BJ12" s="669"/>
      <c r="BK12" s="657"/>
      <c r="BL12" s="657"/>
      <c r="BM12" s="657"/>
      <c r="BN12" s="657"/>
      <c r="BO12" s="657"/>
      <c r="BP12" s="657"/>
      <c r="BQ12" s="658"/>
      <c r="CL12" s="10"/>
    </row>
    <row r="13" spans="1:90" ht="15" customHeight="1">
      <c r="A13" s="659" t="s">
        <v>41</v>
      </c>
      <c r="B13" s="660"/>
      <c r="C13" s="660"/>
      <c r="D13" s="660"/>
      <c r="E13" s="660"/>
      <c r="F13" s="660"/>
      <c r="G13" s="660"/>
      <c r="H13" s="660"/>
      <c r="I13" s="660"/>
      <c r="J13" s="660"/>
      <c r="K13" s="660"/>
      <c r="L13" s="660"/>
      <c r="M13" s="660"/>
      <c r="N13" s="660"/>
      <c r="O13" s="660"/>
      <c r="P13" s="660"/>
      <c r="Q13" s="660"/>
      <c r="R13" s="660"/>
      <c r="S13" s="660"/>
      <c r="T13" s="661"/>
      <c r="U13" s="661"/>
      <c r="V13" s="661"/>
      <c r="W13" s="661"/>
      <c r="X13" s="661"/>
      <c r="Y13" s="661"/>
      <c r="Z13" s="661"/>
      <c r="AA13" s="661"/>
      <c r="AB13" s="661"/>
      <c r="AC13" s="661"/>
      <c r="AD13" s="661"/>
      <c r="AE13" s="661"/>
      <c r="AF13" s="661"/>
      <c r="AG13" s="661"/>
      <c r="AH13" s="661"/>
      <c r="AI13" s="661"/>
      <c r="AJ13" s="661"/>
      <c r="AK13" s="661"/>
      <c r="AL13" s="661"/>
      <c r="AM13" s="661"/>
      <c r="AN13" s="661"/>
      <c r="AO13" s="661"/>
      <c r="AP13" s="661"/>
      <c r="AQ13" s="661"/>
      <c r="AR13" s="661"/>
      <c r="AS13" s="661"/>
      <c r="AT13" s="661"/>
      <c r="AU13" s="661"/>
      <c r="AV13" s="661"/>
      <c r="AW13" s="661"/>
      <c r="AX13" s="661"/>
      <c r="AY13" s="661"/>
      <c r="AZ13" s="661"/>
      <c r="BA13" s="661"/>
      <c r="BB13" s="662"/>
      <c r="BC13" s="471" t="s">
        <v>42</v>
      </c>
      <c r="BD13" s="472"/>
      <c r="BE13" s="472"/>
      <c r="BF13" s="663"/>
      <c r="BG13" s="663"/>
      <c r="BH13" s="663"/>
      <c r="BI13" s="663"/>
      <c r="BJ13" s="472" t="s">
        <v>44</v>
      </c>
      <c r="BK13" s="472"/>
      <c r="BL13" s="472"/>
      <c r="BM13" s="472"/>
      <c r="BN13" s="663"/>
      <c r="BO13" s="663"/>
      <c r="BP13" s="663"/>
      <c r="BQ13" s="664"/>
      <c r="CL13" s="10"/>
    </row>
    <row r="14" spans="1:90" ht="15" customHeight="1">
      <c r="A14" s="646"/>
      <c r="B14" s="647"/>
      <c r="C14" s="647"/>
      <c r="D14" s="647"/>
      <c r="E14" s="647"/>
      <c r="F14" s="647"/>
      <c r="G14" s="647"/>
      <c r="H14" s="647"/>
      <c r="I14" s="647"/>
      <c r="J14" s="647"/>
      <c r="K14" s="647"/>
      <c r="L14" s="647"/>
      <c r="M14" s="647"/>
      <c r="N14" s="647"/>
      <c r="O14" s="647"/>
      <c r="P14" s="647"/>
      <c r="Q14" s="647"/>
      <c r="R14" s="647"/>
      <c r="S14" s="647"/>
      <c r="T14" s="647"/>
      <c r="U14" s="647"/>
      <c r="V14" s="647"/>
      <c r="W14" s="647"/>
      <c r="X14" s="647"/>
      <c r="Y14" s="647"/>
      <c r="Z14" s="647"/>
      <c r="AA14" s="647"/>
      <c r="AB14" s="647"/>
      <c r="AC14" s="647"/>
      <c r="AD14" s="647"/>
      <c r="AE14" s="647"/>
      <c r="AF14" s="647"/>
      <c r="AG14" s="647"/>
      <c r="AH14" s="647"/>
      <c r="AI14" s="647"/>
      <c r="AJ14" s="647"/>
      <c r="AK14" s="647"/>
      <c r="AL14" s="647"/>
      <c r="AM14" s="647"/>
      <c r="AN14" s="647"/>
      <c r="AO14" s="647"/>
      <c r="AP14" s="647"/>
      <c r="AQ14" s="647"/>
      <c r="AR14" s="647"/>
      <c r="AS14" s="647"/>
      <c r="AT14" s="647"/>
      <c r="AU14" s="647"/>
      <c r="AV14" s="647"/>
      <c r="AW14" s="647"/>
      <c r="AX14" s="647"/>
      <c r="AY14" s="647"/>
      <c r="AZ14" s="647"/>
      <c r="BA14" s="647"/>
      <c r="BB14" s="648"/>
      <c r="BC14" s="649" t="s">
        <v>43</v>
      </c>
      <c r="BD14" s="650"/>
      <c r="BE14" s="650"/>
      <c r="BF14" s="538"/>
      <c r="BG14" s="538"/>
      <c r="BH14" s="538"/>
      <c r="BI14" s="538"/>
      <c r="BJ14" s="650" t="s">
        <v>44</v>
      </c>
      <c r="BK14" s="650"/>
      <c r="BL14" s="650"/>
      <c r="BM14" s="650"/>
      <c r="BN14" s="538"/>
      <c r="BO14" s="538"/>
      <c r="BP14" s="538"/>
      <c r="BQ14" s="539"/>
      <c r="CL14" s="10"/>
    </row>
    <row r="15" spans="1:90" ht="15" customHeight="1" thickBot="1">
      <c r="A15" s="651"/>
      <c r="B15" s="652"/>
      <c r="C15" s="652"/>
      <c r="D15" s="652"/>
      <c r="E15" s="652"/>
      <c r="F15" s="652"/>
      <c r="G15" s="652"/>
      <c r="H15" s="652"/>
      <c r="I15" s="652"/>
      <c r="J15" s="652"/>
      <c r="K15" s="652"/>
      <c r="L15" s="652"/>
      <c r="M15" s="652"/>
      <c r="N15" s="652"/>
      <c r="O15" s="652"/>
      <c r="P15" s="652"/>
      <c r="Q15" s="652"/>
      <c r="R15" s="652"/>
      <c r="S15" s="652"/>
      <c r="T15" s="652"/>
      <c r="U15" s="652"/>
      <c r="V15" s="652"/>
      <c r="W15" s="652"/>
      <c r="X15" s="652"/>
      <c r="Y15" s="652"/>
      <c r="Z15" s="652"/>
      <c r="AA15" s="652"/>
      <c r="AB15" s="652"/>
      <c r="AC15" s="652"/>
      <c r="AD15" s="652"/>
      <c r="AE15" s="652"/>
      <c r="AF15" s="652"/>
      <c r="AG15" s="652"/>
      <c r="AH15" s="652"/>
      <c r="AI15" s="652"/>
      <c r="AJ15" s="652"/>
      <c r="AK15" s="652"/>
      <c r="AL15" s="652"/>
      <c r="AM15" s="652"/>
      <c r="AN15" s="652"/>
      <c r="AO15" s="652"/>
      <c r="AP15" s="652"/>
      <c r="AQ15" s="652"/>
      <c r="AR15" s="652"/>
      <c r="AS15" s="652"/>
      <c r="AT15" s="652"/>
      <c r="AU15" s="652"/>
      <c r="AV15" s="652"/>
      <c r="AW15" s="652"/>
      <c r="AX15" s="652"/>
      <c r="AY15" s="652"/>
      <c r="AZ15" s="652"/>
      <c r="BA15" s="652"/>
      <c r="BB15" s="653"/>
      <c r="BC15" s="654" t="s">
        <v>70</v>
      </c>
      <c r="BD15" s="655"/>
      <c r="BE15" s="655"/>
      <c r="BF15" s="655"/>
      <c r="BG15" s="655"/>
      <c r="BH15" s="655"/>
      <c r="BI15" s="655"/>
      <c r="BJ15" s="625"/>
      <c r="BK15" s="625"/>
      <c r="BL15" s="625"/>
      <c r="BM15" s="625"/>
      <c r="BN15" s="625"/>
      <c r="BO15" s="625"/>
      <c r="BP15" s="625"/>
      <c r="BQ15" s="656"/>
      <c r="CL15" s="10"/>
    </row>
    <row r="16" spans="1:90" ht="25.5" customHeight="1" thickBot="1">
      <c r="A16" s="637"/>
      <c r="B16" s="638"/>
      <c r="C16" s="638"/>
      <c r="D16" s="638"/>
      <c r="E16" s="638"/>
      <c r="F16" s="638"/>
      <c r="G16" s="638"/>
      <c r="H16" s="638"/>
      <c r="I16" s="638"/>
      <c r="J16" s="638"/>
      <c r="K16" s="638"/>
      <c r="L16" s="638"/>
      <c r="M16" s="638"/>
      <c r="N16" s="638"/>
      <c r="O16" s="638"/>
      <c r="P16" s="638"/>
      <c r="Q16" s="638"/>
      <c r="R16" s="638"/>
      <c r="S16" s="638"/>
      <c r="T16" s="638"/>
      <c r="U16" s="638"/>
      <c r="V16" s="638"/>
      <c r="W16" s="638"/>
      <c r="X16" s="638"/>
      <c r="Y16" s="638"/>
      <c r="Z16" s="638"/>
      <c r="AA16" s="638"/>
      <c r="AB16" s="638"/>
      <c r="AC16" s="638"/>
      <c r="AD16" s="638"/>
      <c r="AE16" s="638"/>
      <c r="AF16" s="638"/>
      <c r="AG16" s="638"/>
      <c r="AH16" s="638"/>
      <c r="AI16" s="638"/>
      <c r="AJ16" s="638"/>
      <c r="AK16" s="638"/>
      <c r="AL16" s="638"/>
      <c r="AM16" s="638"/>
      <c r="AN16" s="638"/>
      <c r="AO16" s="638"/>
      <c r="AP16" s="638"/>
      <c r="AQ16" s="638"/>
      <c r="AR16" s="638"/>
      <c r="AS16" s="638"/>
      <c r="AT16" s="638"/>
      <c r="AU16" s="638"/>
      <c r="AV16" s="638"/>
      <c r="AW16" s="638"/>
      <c r="AX16" s="638"/>
      <c r="AY16" s="638"/>
      <c r="AZ16" s="638"/>
      <c r="BA16" s="638"/>
      <c r="BB16" s="638"/>
      <c r="BC16" s="638"/>
      <c r="BD16" s="638"/>
      <c r="BE16" s="638"/>
      <c r="BF16" s="638"/>
      <c r="BG16" s="638"/>
      <c r="BH16" s="638"/>
      <c r="BI16" s="638"/>
      <c r="BJ16" s="638"/>
      <c r="BK16" s="638"/>
      <c r="BL16" s="638"/>
      <c r="BM16" s="638"/>
      <c r="BN16" s="638"/>
      <c r="BO16" s="638"/>
      <c r="BP16" s="638"/>
      <c r="BQ16" s="639"/>
      <c r="CL16" s="10"/>
    </row>
    <row r="17" spans="1:90" ht="15" customHeight="1" thickBot="1">
      <c r="A17" s="640" t="s">
        <v>103</v>
      </c>
      <c r="B17" s="641"/>
      <c r="C17" s="641"/>
      <c r="D17" s="641"/>
      <c r="E17" s="641"/>
      <c r="F17" s="641"/>
      <c r="G17" s="641"/>
      <c r="H17" s="641"/>
      <c r="I17" s="641"/>
      <c r="J17" s="641"/>
      <c r="K17" s="641"/>
      <c r="L17" s="641"/>
      <c r="M17" s="641"/>
      <c r="N17" s="641"/>
      <c r="O17" s="641"/>
      <c r="P17" s="641"/>
      <c r="Q17" s="641"/>
      <c r="R17" s="641"/>
      <c r="S17" s="641"/>
      <c r="T17" s="641"/>
      <c r="U17" s="641"/>
      <c r="V17" s="641"/>
      <c r="W17" s="641"/>
      <c r="X17" s="641"/>
      <c r="Y17" s="641"/>
      <c r="Z17" s="641"/>
      <c r="AA17" s="641"/>
      <c r="AB17" s="641"/>
      <c r="AC17" s="641"/>
      <c r="AD17" s="641"/>
      <c r="AE17" s="641"/>
      <c r="AF17" s="641"/>
      <c r="AG17" s="641"/>
      <c r="AH17" s="641"/>
      <c r="AI17" s="641"/>
      <c r="AJ17" s="641"/>
      <c r="AK17" s="641"/>
      <c r="AL17" s="641"/>
      <c r="AM17" s="641"/>
      <c r="AN17" s="641"/>
      <c r="AO17" s="641"/>
      <c r="AP17" s="641"/>
      <c r="AQ17" s="641"/>
      <c r="AR17" s="641"/>
      <c r="AS17" s="641"/>
      <c r="AT17" s="641"/>
      <c r="AU17" s="641"/>
      <c r="AV17" s="641"/>
      <c r="AW17" s="641"/>
      <c r="AX17" s="641"/>
      <c r="AY17" s="641"/>
      <c r="AZ17" s="641"/>
      <c r="BA17" s="641"/>
      <c r="BB17" s="641"/>
      <c r="BC17" s="641"/>
      <c r="BD17" s="641"/>
      <c r="BE17" s="641"/>
      <c r="BF17" s="641"/>
      <c r="BG17" s="641"/>
      <c r="BH17" s="641"/>
      <c r="BI17" s="642"/>
      <c r="BJ17" s="642"/>
      <c r="BK17" s="642"/>
      <c r="BL17" s="642"/>
      <c r="BM17" s="642"/>
      <c r="BN17" s="642"/>
      <c r="BO17" s="642"/>
      <c r="BP17" s="642"/>
      <c r="BQ17" s="643"/>
      <c r="CL17" s="10"/>
    </row>
    <row r="18" spans="1:90" s="2" customFormat="1" ht="15" customHeight="1">
      <c r="A18" s="644" t="s">
        <v>45</v>
      </c>
      <c r="B18" s="630"/>
      <c r="C18" s="630"/>
      <c r="D18" s="630"/>
      <c r="E18" s="630" t="s">
        <v>46</v>
      </c>
      <c r="F18" s="630"/>
      <c r="G18" s="630"/>
      <c r="H18" s="630"/>
      <c r="I18" s="630" t="s">
        <v>47</v>
      </c>
      <c r="J18" s="630"/>
      <c r="K18" s="630"/>
      <c r="L18" s="630"/>
      <c r="M18" s="630"/>
      <c r="N18" s="630" t="s">
        <v>48</v>
      </c>
      <c r="O18" s="630"/>
      <c r="P18" s="630"/>
      <c r="Q18" s="630" t="s">
        <v>49</v>
      </c>
      <c r="R18" s="630"/>
      <c r="S18" s="630"/>
      <c r="T18" s="630"/>
      <c r="U18" s="630"/>
      <c r="V18" s="630"/>
      <c r="W18" s="630"/>
      <c r="X18" s="630" t="s">
        <v>50</v>
      </c>
      <c r="Y18" s="630"/>
      <c r="Z18" s="630"/>
      <c r="AA18" s="630"/>
      <c r="AB18" s="630"/>
      <c r="AC18" s="630"/>
      <c r="AD18" s="630"/>
      <c r="AE18" s="630"/>
      <c r="AF18" s="630"/>
      <c r="AG18" s="630"/>
      <c r="AH18" s="630"/>
      <c r="AI18" s="630"/>
      <c r="AJ18" s="630" t="s">
        <v>214</v>
      </c>
      <c r="AK18" s="630"/>
      <c r="AL18" s="630"/>
      <c r="AM18" s="630"/>
      <c r="AN18" s="630" t="s">
        <v>215</v>
      </c>
      <c r="AO18" s="630"/>
      <c r="AP18" s="630"/>
      <c r="AQ18" s="630"/>
      <c r="AR18" s="630" t="s">
        <v>216</v>
      </c>
      <c r="AS18" s="630"/>
      <c r="AT18" s="630"/>
      <c r="AU18" s="630" t="s">
        <v>217</v>
      </c>
      <c r="AV18" s="630"/>
      <c r="AW18" s="630"/>
      <c r="AX18" s="630" t="s">
        <v>218</v>
      </c>
      <c r="AY18" s="630"/>
      <c r="AZ18" s="630"/>
      <c r="BA18" s="630"/>
      <c r="BB18" s="630"/>
      <c r="BC18" s="630"/>
      <c r="BD18" s="630"/>
      <c r="BE18" s="630"/>
      <c r="BF18" s="630"/>
      <c r="BG18" s="631"/>
      <c r="BH18" s="631"/>
      <c r="BI18" s="632" t="s">
        <v>61</v>
      </c>
      <c r="BJ18" s="633"/>
      <c r="BK18" s="633"/>
      <c r="BL18" s="633"/>
      <c r="BM18" s="633"/>
      <c r="BN18" s="633"/>
      <c r="BO18" s="633"/>
      <c r="BP18" s="633"/>
      <c r="BQ18" s="634"/>
      <c r="CL18" s="11"/>
    </row>
    <row r="19" spans="1:90" s="2" customFormat="1" ht="15" customHeight="1">
      <c r="A19" s="645"/>
      <c r="B19" s="576"/>
      <c r="C19" s="576"/>
      <c r="D19" s="576"/>
      <c r="E19" s="576"/>
      <c r="F19" s="576"/>
      <c r="G19" s="576"/>
      <c r="H19" s="576"/>
      <c r="I19" s="576"/>
      <c r="J19" s="576"/>
      <c r="K19" s="576"/>
      <c r="L19" s="576"/>
      <c r="M19" s="576"/>
      <c r="N19" s="576"/>
      <c r="O19" s="576"/>
      <c r="P19" s="576"/>
      <c r="Q19" s="576"/>
      <c r="R19" s="576"/>
      <c r="S19" s="576"/>
      <c r="T19" s="576"/>
      <c r="U19" s="576"/>
      <c r="V19" s="576"/>
      <c r="W19" s="576"/>
      <c r="X19" s="576"/>
      <c r="Y19" s="576"/>
      <c r="Z19" s="576"/>
      <c r="AA19" s="576"/>
      <c r="AB19" s="576"/>
      <c r="AC19" s="576"/>
      <c r="AD19" s="576"/>
      <c r="AE19" s="576"/>
      <c r="AF19" s="576"/>
      <c r="AG19" s="576"/>
      <c r="AH19" s="576"/>
      <c r="AI19" s="576"/>
      <c r="AJ19" s="576"/>
      <c r="AK19" s="576"/>
      <c r="AL19" s="576"/>
      <c r="AM19" s="576"/>
      <c r="AN19" s="576"/>
      <c r="AO19" s="576"/>
      <c r="AP19" s="576"/>
      <c r="AQ19" s="576"/>
      <c r="AR19" s="576"/>
      <c r="AS19" s="576"/>
      <c r="AT19" s="576"/>
      <c r="AU19" s="576"/>
      <c r="AV19" s="576"/>
      <c r="AW19" s="576"/>
      <c r="AX19" s="576"/>
      <c r="AY19" s="576"/>
      <c r="AZ19" s="38" t="s">
        <v>57</v>
      </c>
      <c r="BA19" s="38" t="s">
        <v>52</v>
      </c>
      <c r="BB19" s="38" t="s">
        <v>56</v>
      </c>
      <c r="BC19" s="38" t="s">
        <v>55</v>
      </c>
      <c r="BD19" s="38" t="s">
        <v>54</v>
      </c>
      <c r="BE19" s="38" t="s">
        <v>53</v>
      </c>
      <c r="BF19" s="38" t="s">
        <v>52</v>
      </c>
      <c r="BG19" s="577" t="s">
        <v>51</v>
      </c>
      <c r="BH19" s="635"/>
      <c r="BI19" s="5"/>
      <c r="BJ19" s="6"/>
      <c r="BK19" s="7"/>
      <c r="BL19" s="636" t="s">
        <v>59</v>
      </c>
      <c r="BM19" s="636"/>
      <c r="BN19" s="575"/>
      <c r="BO19" s="577" t="s">
        <v>60</v>
      </c>
      <c r="BP19" s="636"/>
      <c r="BQ19" s="635"/>
      <c r="CL19" s="11"/>
    </row>
    <row r="20" spans="1:90" ht="15" customHeight="1">
      <c r="A20" s="547">
        <v>1</v>
      </c>
      <c r="B20" s="538"/>
      <c r="C20" s="538"/>
      <c r="D20" s="538"/>
      <c r="E20" s="538">
        <v>13.5</v>
      </c>
      <c r="F20" s="538"/>
      <c r="G20" s="538"/>
      <c r="H20" s="538"/>
      <c r="I20" s="538" t="s">
        <v>415</v>
      </c>
      <c r="J20" s="538"/>
      <c r="K20" s="538"/>
      <c r="L20" s="538"/>
      <c r="M20" s="538"/>
      <c r="N20" s="538" t="s">
        <v>416</v>
      </c>
      <c r="O20" s="538"/>
      <c r="P20" s="538"/>
      <c r="Q20" s="538" t="s">
        <v>433</v>
      </c>
      <c r="R20" s="538"/>
      <c r="S20" s="538"/>
      <c r="T20" s="538"/>
      <c r="U20" s="538"/>
      <c r="V20" s="538"/>
      <c r="W20" s="538"/>
      <c r="X20" s="578">
        <v>14</v>
      </c>
      <c r="Y20" s="578"/>
      <c r="Z20" s="578">
        <v>14</v>
      </c>
      <c r="AA20" s="578"/>
      <c r="AB20" s="578">
        <v>14</v>
      </c>
      <c r="AC20" s="578"/>
      <c r="AD20" s="578">
        <v>14</v>
      </c>
      <c r="AE20" s="578"/>
      <c r="AF20" s="578">
        <v>14</v>
      </c>
      <c r="AG20" s="578"/>
      <c r="AH20" s="578"/>
      <c r="AI20" s="578"/>
      <c r="AJ20" s="545">
        <v>74</v>
      </c>
      <c r="AK20" s="545"/>
      <c r="AL20" s="545"/>
      <c r="AM20" s="545"/>
      <c r="AN20" s="545">
        <v>1065</v>
      </c>
      <c r="AO20" s="545"/>
      <c r="AP20" s="545"/>
      <c r="AQ20" s="545"/>
      <c r="AR20" s="620">
        <f>IF(AN20&gt;0,AN20-AJ20,"-")</f>
        <v>991</v>
      </c>
      <c r="AS20" s="581"/>
      <c r="AT20" s="581"/>
      <c r="AU20" s="538">
        <v>3.8</v>
      </c>
      <c r="AV20" s="538"/>
      <c r="AW20" s="538"/>
      <c r="AX20" s="581">
        <f>IF(AU20&gt;0,AR20/AU20,"-")</f>
        <v>260.78947368421052</v>
      </c>
      <c r="AY20" s="581"/>
      <c r="AZ20" s="39"/>
      <c r="BA20" s="39"/>
      <c r="BB20" s="39"/>
      <c r="BC20" s="39"/>
      <c r="BD20" s="39"/>
      <c r="BE20" s="39"/>
      <c r="BF20" s="39"/>
      <c r="BG20" s="626"/>
      <c r="BH20" s="627"/>
      <c r="BI20" s="628" t="s">
        <v>62</v>
      </c>
      <c r="BJ20" s="629"/>
      <c r="BK20" s="629"/>
      <c r="BL20" s="611"/>
      <c r="BM20" s="612"/>
      <c r="BN20" s="613"/>
      <c r="BO20" s="611"/>
      <c r="BP20" s="612"/>
      <c r="BQ20" s="614"/>
      <c r="CL20" s="10"/>
    </row>
    <row r="21" spans="1:90" ht="15" customHeight="1">
      <c r="A21" s="547"/>
      <c r="B21" s="538"/>
      <c r="C21" s="538"/>
      <c r="D21" s="538"/>
      <c r="E21" s="538"/>
      <c r="F21" s="538"/>
      <c r="G21" s="538"/>
      <c r="H21" s="538"/>
      <c r="I21" s="538"/>
      <c r="J21" s="538"/>
      <c r="K21" s="538"/>
      <c r="L21" s="538"/>
      <c r="M21" s="538"/>
      <c r="N21" s="538"/>
      <c r="O21" s="538"/>
      <c r="P21" s="538"/>
      <c r="Q21" s="538"/>
      <c r="R21" s="538"/>
      <c r="S21" s="538"/>
      <c r="T21" s="538"/>
      <c r="U21" s="538"/>
      <c r="V21" s="538"/>
      <c r="W21" s="538"/>
      <c r="X21" s="578"/>
      <c r="Y21" s="578"/>
      <c r="Z21" s="578"/>
      <c r="AA21" s="578"/>
      <c r="AB21" s="578"/>
      <c r="AC21" s="578"/>
      <c r="AD21" s="578"/>
      <c r="AE21" s="578"/>
      <c r="AF21" s="578"/>
      <c r="AG21" s="578"/>
      <c r="AH21" s="578"/>
      <c r="AI21" s="578"/>
      <c r="AJ21" s="545"/>
      <c r="AK21" s="545"/>
      <c r="AL21" s="545"/>
      <c r="AM21" s="545"/>
      <c r="AN21" s="545"/>
      <c r="AO21" s="545"/>
      <c r="AP21" s="545"/>
      <c r="AQ21" s="545"/>
      <c r="AR21" s="620" t="str">
        <f>IF(AN21&gt;0,AN21-AJ21,"-")</f>
        <v>-</v>
      </c>
      <c r="AS21" s="581"/>
      <c r="AT21" s="581"/>
      <c r="AU21" s="538"/>
      <c r="AV21" s="538"/>
      <c r="AW21" s="538"/>
      <c r="AX21" s="581" t="str">
        <f>IF(AU21&gt;0,AR21/AU21,"-")</f>
        <v>-</v>
      </c>
      <c r="AY21" s="581"/>
      <c r="AZ21" s="39"/>
      <c r="BA21" s="39"/>
      <c r="BB21" s="39"/>
      <c r="BC21" s="39"/>
      <c r="BD21" s="39"/>
      <c r="BE21" s="39"/>
      <c r="BF21" s="39"/>
      <c r="BG21" s="626"/>
      <c r="BH21" s="627"/>
      <c r="BI21" s="628" t="s">
        <v>63</v>
      </c>
      <c r="BJ21" s="629"/>
      <c r="BK21" s="629"/>
      <c r="BL21" s="611"/>
      <c r="BM21" s="612"/>
      <c r="BN21" s="613"/>
      <c r="BO21" s="611"/>
      <c r="BP21" s="612"/>
      <c r="BQ21" s="614"/>
      <c r="CL21" s="10"/>
    </row>
    <row r="22" spans="1:90" ht="15" customHeight="1" thickBot="1">
      <c r="A22" s="462"/>
      <c r="B22" s="463"/>
      <c r="C22" s="463"/>
      <c r="D22" s="463"/>
      <c r="E22" s="463"/>
      <c r="F22" s="463"/>
      <c r="G22" s="463"/>
      <c r="H22" s="463"/>
      <c r="I22" s="463"/>
      <c r="J22" s="463"/>
      <c r="K22" s="463"/>
      <c r="L22" s="463"/>
      <c r="M22" s="463"/>
      <c r="N22" s="463"/>
      <c r="O22" s="463"/>
      <c r="P22" s="463"/>
      <c r="Q22" s="463"/>
      <c r="R22" s="463"/>
      <c r="S22" s="463"/>
      <c r="T22" s="463"/>
      <c r="U22" s="463"/>
      <c r="V22" s="463"/>
      <c r="W22" s="463"/>
      <c r="X22" s="466"/>
      <c r="Y22" s="466"/>
      <c r="Z22" s="466"/>
      <c r="AA22" s="466"/>
      <c r="AB22" s="466"/>
      <c r="AC22" s="466"/>
      <c r="AD22" s="466"/>
      <c r="AE22" s="466"/>
      <c r="AF22" s="466"/>
      <c r="AG22" s="466"/>
      <c r="AH22" s="466"/>
      <c r="AI22" s="466"/>
      <c r="AJ22" s="625"/>
      <c r="AK22" s="625"/>
      <c r="AL22" s="625"/>
      <c r="AM22" s="619"/>
      <c r="AN22" s="619"/>
      <c r="AO22" s="619"/>
      <c r="AP22" s="619"/>
      <c r="AQ22" s="619"/>
      <c r="AR22" s="620" t="str">
        <f>IF(AN22&gt;0,AN22-AJ22,"-")</f>
        <v>-</v>
      </c>
      <c r="AS22" s="581"/>
      <c r="AT22" s="581"/>
      <c r="AU22" s="469"/>
      <c r="AV22" s="469"/>
      <c r="AW22" s="463"/>
      <c r="AX22" s="581" t="str">
        <f>IF(AU22&gt;0,AR22/AU22,"-")</f>
        <v>-</v>
      </c>
      <c r="AY22" s="581"/>
      <c r="AZ22" s="40"/>
      <c r="BA22" s="40"/>
      <c r="BB22" s="40"/>
      <c r="BC22" s="40"/>
      <c r="BD22" s="40"/>
      <c r="BE22" s="40"/>
      <c r="BF22" s="40"/>
      <c r="BG22" s="621"/>
      <c r="BH22" s="622"/>
      <c r="BI22" s="623" t="s">
        <v>58</v>
      </c>
      <c r="BJ22" s="624"/>
      <c r="BK22" s="624"/>
      <c r="BL22" s="611"/>
      <c r="BM22" s="612"/>
      <c r="BN22" s="613"/>
      <c r="BO22" s="611"/>
      <c r="BP22" s="612"/>
      <c r="BQ22" s="614"/>
      <c r="CL22" s="10"/>
    </row>
    <row r="23" spans="1:90" ht="15" customHeight="1" thickBot="1">
      <c r="A23" s="591" t="s">
        <v>66</v>
      </c>
      <c r="B23" s="592"/>
      <c r="C23" s="592"/>
      <c r="D23" s="592"/>
      <c r="E23" s="592"/>
      <c r="F23" s="592"/>
      <c r="G23" s="592"/>
      <c r="H23" s="592"/>
      <c r="I23" s="615"/>
      <c r="J23" s="615"/>
      <c r="K23" s="615"/>
      <c r="L23" s="615"/>
      <c r="M23" s="616"/>
      <c r="N23" s="591" t="s">
        <v>65</v>
      </c>
      <c r="O23" s="592"/>
      <c r="P23" s="592"/>
      <c r="Q23" s="592"/>
      <c r="R23" s="592"/>
      <c r="S23" s="592"/>
      <c r="T23" s="615"/>
      <c r="U23" s="615"/>
      <c r="V23" s="615"/>
      <c r="W23" s="616"/>
      <c r="X23" s="591" t="s">
        <v>64</v>
      </c>
      <c r="Y23" s="592"/>
      <c r="Z23" s="592"/>
      <c r="AA23" s="617">
        <f>T23-I23</f>
        <v>0</v>
      </c>
      <c r="AB23" s="617"/>
      <c r="AC23" s="618"/>
      <c r="AD23" s="591" t="s">
        <v>221</v>
      </c>
      <c r="AE23" s="592"/>
      <c r="AF23" s="592"/>
      <c r="AG23" s="592"/>
      <c r="AH23" s="592"/>
      <c r="AI23" s="592"/>
      <c r="AJ23" s="460" t="s">
        <v>227</v>
      </c>
      <c r="AK23" s="460"/>
      <c r="AL23" s="461"/>
      <c r="AM23" s="591" t="s">
        <v>102</v>
      </c>
      <c r="AN23" s="592"/>
      <c r="AO23" s="592"/>
      <c r="AP23" s="592"/>
      <c r="AQ23" s="592"/>
      <c r="AR23" s="592"/>
      <c r="AS23" s="592"/>
      <c r="AT23" s="609">
        <f>IF(AJ23="both",BL23+BO23,IF(AJ23=1,BL23,IF(AJ23=2,BO23,"-")))</f>
        <v>0</v>
      </c>
      <c r="AU23" s="609"/>
      <c r="AV23" s="610"/>
      <c r="AW23" s="591" t="s">
        <v>67</v>
      </c>
      <c r="AX23" s="592"/>
      <c r="AY23" s="592"/>
      <c r="AZ23" s="592"/>
      <c r="BA23" s="609">
        <f>IF(AJ23="Both",BL23+BO23*I23/1714,BL23*I23/1714)</f>
        <v>0</v>
      </c>
      <c r="BB23" s="609"/>
      <c r="BC23" s="610"/>
      <c r="BD23" s="458" t="s">
        <v>71</v>
      </c>
      <c r="BE23" s="459"/>
      <c r="BF23" s="460"/>
      <c r="BG23" s="460"/>
      <c r="BH23" s="461"/>
      <c r="BI23" s="599" t="s">
        <v>68</v>
      </c>
      <c r="BJ23" s="600"/>
      <c r="BK23" s="600"/>
      <c r="BL23" s="601">
        <f>BL24*42</f>
        <v>0</v>
      </c>
      <c r="BM23" s="602"/>
      <c r="BN23" s="603"/>
      <c r="BO23" s="601">
        <f>BO24*42</f>
        <v>0</v>
      </c>
      <c r="BP23" s="602"/>
      <c r="BQ23" s="604"/>
      <c r="BR23" s="4"/>
      <c r="CL23" s="10"/>
    </row>
    <row r="24" spans="1:90" ht="15" customHeight="1" thickBot="1">
      <c r="A24" s="591" t="s">
        <v>72</v>
      </c>
      <c r="B24" s="592"/>
      <c r="C24" s="592"/>
      <c r="D24" s="592"/>
      <c r="E24" s="592"/>
      <c r="F24" s="460"/>
      <c r="G24" s="460"/>
      <c r="H24" s="461"/>
      <c r="I24" s="591" t="s">
        <v>220</v>
      </c>
      <c r="J24" s="592"/>
      <c r="K24" s="592"/>
      <c r="L24" s="592"/>
      <c r="M24" s="592"/>
      <c r="N24" s="605"/>
      <c r="O24" s="605"/>
      <c r="P24" s="606"/>
      <c r="Q24" s="591" t="s">
        <v>73</v>
      </c>
      <c r="R24" s="592"/>
      <c r="S24" s="592"/>
      <c r="T24" s="592"/>
      <c r="U24" s="592"/>
      <c r="V24" s="592"/>
      <c r="W24" s="607" t="str">
        <f>IF(N24&gt;0,N24+F24,"-")</f>
        <v>-</v>
      </c>
      <c r="X24" s="607"/>
      <c r="Y24" s="608"/>
      <c r="Z24" s="591" t="s">
        <v>74</v>
      </c>
      <c r="AA24" s="592"/>
      <c r="AB24" s="592"/>
      <c r="AC24" s="460"/>
      <c r="AD24" s="460"/>
      <c r="AE24" s="461"/>
      <c r="AF24" s="591" t="s">
        <v>75</v>
      </c>
      <c r="AG24" s="592"/>
      <c r="AH24" s="592"/>
      <c r="AI24" s="460"/>
      <c r="AJ24" s="460"/>
      <c r="AK24" s="461"/>
      <c r="AL24" s="591" t="s">
        <v>212</v>
      </c>
      <c r="AM24" s="592"/>
      <c r="AN24" s="592"/>
      <c r="AO24" s="592"/>
      <c r="AP24" s="592"/>
      <c r="AQ24" s="460"/>
      <c r="AR24" s="460"/>
      <c r="AS24" s="461"/>
      <c r="AT24" s="591" t="s">
        <v>100</v>
      </c>
      <c r="AU24" s="592"/>
      <c r="AV24" s="592"/>
      <c r="AW24" s="460"/>
      <c r="AX24" s="460"/>
      <c r="AY24" s="460"/>
      <c r="AZ24" s="461"/>
      <c r="BA24" s="591" t="s">
        <v>101</v>
      </c>
      <c r="BB24" s="592"/>
      <c r="BC24" s="592"/>
      <c r="BD24" s="592"/>
      <c r="BE24" s="460"/>
      <c r="BF24" s="460"/>
      <c r="BG24" s="460"/>
      <c r="BH24" s="461"/>
      <c r="BI24" s="593" t="s">
        <v>69</v>
      </c>
      <c r="BJ24" s="594"/>
      <c r="BK24" s="594"/>
      <c r="BL24" s="595">
        <f>0.000243*BL20^2*BL21*0.95*BL22</f>
        <v>0</v>
      </c>
      <c r="BM24" s="596"/>
      <c r="BN24" s="597"/>
      <c r="BO24" s="595">
        <f>0.000243*BO20^2*BO21*0.95*BO22</f>
        <v>0</v>
      </c>
      <c r="BP24" s="596"/>
      <c r="BQ24" s="598"/>
      <c r="CL24" s="10"/>
    </row>
    <row r="25" spans="1:90" ht="15" customHeight="1">
      <c r="A25" s="584" t="s">
        <v>76</v>
      </c>
      <c r="B25" s="543"/>
      <c r="C25" s="543"/>
      <c r="D25" s="543"/>
      <c r="E25" s="543"/>
      <c r="F25" s="543"/>
      <c r="G25" s="543"/>
      <c r="H25" s="543"/>
      <c r="I25" s="543"/>
      <c r="J25" s="543"/>
      <c r="K25" s="543"/>
      <c r="L25" s="543"/>
      <c r="M25" s="543"/>
      <c r="N25" s="543"/>
      <c r="O25" s="543"/>
      <c r="P25" s="543"/>
      <c r="Q25" s="543"/>
      <c r="R25" s="543"/>
      <c r="S25" s="543"/>
      <c r="T25" s="543"/>
      <c r="U25" s="543"/>
      <c r="V25" s="543"/>
      <c r="W25" s="543"/>
      <c r="X25" s="585"/>
      <c r="Y25" s="586" t="s">
        <v>88</v>
      </c>
      <c r="Z25" s="587"/>
      <c r="AA25" s="587"/>
      <c r="AB25" s="587"/>
      <c r="AC25" s="587"/>
      <c r="AD25" s="587"/>
      <c r="AE25" s="587"/>
      <c r="AF25" s="587"/>
      <c r="AG25" s="587"/>
      <c r="AH25" s="587"/>
      <c r="AI25" s="587"/>
      <c r="AJ25" s="587"/>
      <c r="AK25" s="587"/>
      <c r="AL25" s="587"/>
      <c r="AM25" s="587"/>
      <c r="AN25" s="587"/>
      <c r="AO25" s="587"/>
      <c r="AP25" s="587"/>
      <c r="AQ25" s="587"/>
      <c r="AR25" s="587"/>
      <c r="AS25" s="587"/>
      <c r="AT25" s="587"/>
      <c r="AU25" s="587"/>
      <c r="AV25" s="587"/>
      <c r="AW25" s="587"/>
      <c r="AX25" s="587"/>
      <c r="AY25" s="587"/>
      <c r="AZ25" s="587"/>
      <c r="BA25" s="587"/>
      <c r="BB25" s="587"/>
      <c r="BC25" s="588"/>
      <c r="BD25" s="477" t="s">
        <v>97</v>
      </c>
      <c r="BE25" s="477"/>
      <c r="BF25" s="477"/>
      <c r="BG25" s="477"/>
      <c r="BH25" s="477"/>
      <c r="BI25" s="477"/>
      <c r="BJ25" s="477"/>
      <c r="BK25" s="477"/>
      <c r="BL25" s="477"/>
      <c r="BM25" s="477"/>
      <c r="BN25" s="477"/>
      <c r="BO25" s="477"/>
      <c r="BP25" s="477"/>
      <c r="BQ25" s="479"/>
      <c r="CL25" s="10"/>
    </row>
    <row r="26" spans="1:90" ht="15" customHeight="1">
      <c r="A26" s="589" t="s">
        <v>77</v>
      </c>
      <c r="B26" s="550"/>
      <c r="C26" s="550"/>
      <c r="D26" s="550"/>
      <c r="E26" s="550"/>
      <c r="F26" s="550"/>
      <c r="G26" s="550"/>
      <c r="H26" s="550"/>
      <c r="I26" s="550"/>
      <c r="J26" s="550" t="s">
        <v>78</v>
      </c>
      <c r="K26" s="550"/>
      <c r="L26" s="550"/>
      <c r="M26" s="550" t="s">
        <v>79</v>
      </c>
      <c r="N26" s="550"/>
      <c r="O26" s="550"/>
      <c r="P26" s="550" t="s">
        <v>80</v>
      </c>
      <c r="Q26" s="550"/>
      <c r="R26" s="550"/>
      <c r="S26" s="550"/>
      <c r="T26" s="550" t="s">
        <v>223</v>
      </c>
      <c r="U26" s="550"/>
      <c r="V26" s="550"/>
      <c r="W26" s="550"/>
      <c r="X26" s="562"/>
      <c r="Y26" s="590" t="s">
        <v>81</v>
      </c>
      <c r="Z26" s="550"/>
      <c r="AA26" s="550"/>
      <c r="AB26" s="550"/>
      <c r="AC26" s="550" t="s">
        <v>82</v>
      </c>
      <c r="AD26" s="550"/>
      <c r="AE26" s="550"/>
      <c r="AF26" s="550"/>
      <c r="AG26" s="550" t="s">
        <v>83</v>
      </c>
      <c r="AH26" s="550"/>
      <c r="AI26" s="550"/>
      <c r="AJ26" s="550"/>
      <c r="AK26" s="550" t="s">
        <v>84</v>
      </c>
      <c r="AL26" s="550"/>
      <c r="AM26" s="550"/>
      <c r="AN26" s="550"/>
      <c r="AO26" s="550" t="s">
        <v>211</v>
      </c>
      <c r="AP26" s="550"/>
      <c r="AQ26" s="550"/>
      <c r="AR26" s="550"/>
      <c r="AS26" s="550" t="s">
        <v>85</v>
      </c>
      <c r="AT26" s="550"/>
      <c r="AU26" s="550"/>
      <c r="AV26" s="550"/>
      <c r="AW26" s="550" t="s">
        <v>86</v>
      </c>
      <c r="AX26" s="550"/>
      <c r="AY26" s="550"/>
      <c r="AZ26" s="550"/>
      <c r="BA26" s="550" t="s">
        <v>87</v>
      </c>
      <c r="BB26" s="550"/>
      <c r="BC26" s="583"/>
      <c r="BD26" s="575" t="s">
        <v>127</v>
      </c>
      <c r="BE26" s="576"/>
      <c r="BF26" s="576"/>
      <c r="BG26" s="576"/>
      <c r="BH26" s="576"/>
      <c r="BI26" s="577"/>
      <c r="BJ26" s="578"/>
      <c r="BK26" s="578"/>
      <c r="BL26" s="578"/>
      <c r="BM26" s="578"/>
      <c r="BN26" s="15" t="s">
        <v>29</v>
      </c>
      <c r="BO26" s="578"/>
      <c r="BP26" s="578"/>
      <c r="BQ26" s="579"/>
      <c r="CL26" s="10"/>
    </row>
    <row r="27" spans="1:90" ht="15" customHeight="1">
      <c r="A27" s="569" t="s">
        <v>425</v>
      </c>
      <c r="B27" s="570"/>
      <c r="C27" s="570"/>
      <c r="D27" s="570"/>
      <c r="E27" s="570"/>
      <c r="F27" s="570"/>
      <c r="G27" s="570"/>
      <c r="H27" s="570"/>
      <c r="I27" s="571"/>
      <c r="J27" s="580">
        <v>13.5</v>
      </c>
      <c r="K27" s="570"/>
      <c r="L27" s="571"/>
      <c r="M27" s="580"/>
      <c r="N27" s="570"/>
      <c r="O27" s="571"/>
      <c r="P27" s="580">
        <v>1.3</v>
      </c>
      <c r="Q27" s="570"/>
      <c r="R27" s="570"/>
      <c r="S27" s="571"/>
      <c r="T27" s="581">
        <f>IF(P27&gt;0,P27+0,"-")</f>
        <v>1.3</v>
      </c>
      <c r="U27" s="581"/>
      <c r="V27" s="581"/>
      <c r="W27" s="581"/>
      <c r="X27" s="582"/>
      <c r="Y27" s="541">
        <v>15</v>
      </c>
      <c r="Z27" s="489"/>
      <c r="AA27" s="489"/>
      <c r="AB27" s="491"/>
      <c r="AC27" s="572">
        <v>0</v>
      </c>
      <c r="AD27" s="573"/>
      <c r="AE27" s="573"/>
      <c r="AF27" s="574"/>
      <c r="AG27" s="572">
        <v>225</v>
      </c>
      <c r="AH27" s="573"/>
      <c r="AI27" s="573"/>
      <c r="AJ27" s="574"/>
      <c r="AK27" s="572">
        <v>15</v>
      </c>
      <c r="AL27" s="573"/>
      <c r="AM27" s="573"/>
      <c r="AN27" s="574"/>
      <c r="AO27" s="572">
        <v>0</v>
      </c>
      <c r="AP27" s="573"/>
      <c r="AQ27" s="573"/>
      <c r="AR27" s="574"/>
      <c r="AS27" s="572">
        <v>0</v>
      </c>
      <c r="AT27" s="573"/>
      <c r="AU27" s="573"/>
      <c r="AV27" s="574"/>
      <c r="AW27" s="572">
        <v>0</v>
      </c>
      <c r="AX27" s="573"/>
      <c r="AY27" s="573"/>
      <c r="AZ27" s="574"/>
      <c r="BA27" s="519">
        <v>0</v>
      </c>
      <c r="BB27" s="489"/>
      <c r="BC27" s="520"/>
      <c r="BD27" s="549" t="s">
        <v>129</v>
      </c>
      <c r="BE27" s="550"/>
      <c r="BF27" s="550"/>
      <c r="BG27" s="550"/>
      <c r="BH27" s="550"/>
      <c r="BI27" s="562"/>
      <c r="BJ27" s="566"/>
      <c r="BK27" s="566"/>
      <c r="BL27" s="13" t="s">
        <v>128</v>
      </c>
      <c r="BM27" s="538"/>
      <c r="BN27" s="538"/>
      <c r="BO27" s="14" t="s">
        <v>128</v>
      </c>
      <c r="BP27" s="567"/>
      <c r="BQ27" s="568"/>
      <c r="CL27" s="10"/>
    </row>
    <row r="28" spans="1:90" ht="15" customHeight="1">
      <c r="A28" s="569" t="s">
        <v>426</v>
      </c>
      <c r="B28" s="570"/>
      <c r="C28" s="570"/>
      <c r="D28" s="570"/>
      <c r="E28" s="570"/>
      <c r="F28" s="570"/>
      <c r="G28" s="570"/>
      <c r="H28" s="570"/>
      <c r="I28" s="571"/>
      <c r="J28" s="565" t="s">
        <v>432</v>
      </c>
      <c r="K28" s="563"/>
      <c r="L28" s="563"/>
      <c r="M28" s="564"/>
      <c r="N28" s="563"/>
      <c r="O28" s="563"/>
      <c r="P28" s="563">
        <v>38.24</v>
      </c>
      <c r="Q28" s="563"/>
      <c r="R28" s="563"/>
      <c r="S28" s="563"/>
      <c r="T28" s="533">
        <f>IF(P28&gt;0,P28+T27,"-")</f>
        <v>39.54</v>
      </c>
      <c r="U28" s="533"/>
      <c r="V28" s="533"/>
      <c r="W28" s="533"/>
      <c r="X28" s="534"/>
      <c r="Y28" s="541">
        <v>472</v>
      </c>
      <c r="Z28" s="489"/>
      <c r="AA28" s="489"/>
      <c r="AB28" s="491"/>
      <c r="AC28" s="519">
        <v>0.98</v>
      </c>
      <c r="AD28" s="489"/>
      <c r="AE28" s="489"/>
      <c r="AF28" s="491"/>
      <c r="AG28" s="519">
        <v>282.02</v>
      </c>
      <c r="AH28" s="489"/>
      <c r="AI28" s="489"/>
      <c r="AJ28" s="491"/>
      <c r="AK28" s="519">
        <v>471.98</v>
      </c>
      <c r="AL28" s="489"/>
      <c r="AM28" s="489"/>
      <c r="AN28" s="491"/>
      <c r="AO28" s="519">
        <v>3.76</v>
      </c>
      <c r="AP28" s="489"/>
      <c r="AQ28" s="489"/>
      <c r="AR28" s="491"/>
      <c r="AS28" s="519">
        <v>0.81</v>
      </c>
      <c r="AT28" s="489"/>
      <c r="AU28" s="489"/>
      <c r="AV28" s="491"/>
      <c r="AW28" s="519">
        <v>-3.82</v>
      </c>
      <c r="AX28" s="489"/>
      <c r="AY28" s="489"/>
      <c r="AZ28" s="491"/>
      <c r="BA28" s="519">
        <v>0.21</v>
      </c>
      <c r="BB28" s="489"/>
      <c r="BC28" s="520"/>
      <c r="BD28" s="549" t="s">
        <v>130</v>
      </c>
      <c r="BE28" s="550"/>
      <c r="BF28" s="550"/>
      <c r="BG28" s="550"/>
      <c r="BH28" s="550"/>
      <c r="BI28" s="562"/>
      <c r="BJ28" s="538"/>
      <c r="BK28" s="538"/>
      <c r="BL28" s="538"/>
      <c r="BM28" s="538"/>
      <c r="BN28" s="538"/>
      <c r="BO28" s="538"/>
      <c r="BP28" s="538"/>
      <c r="BQ28" s="539"/>
      <c r="CL28" s="10"/>
    </row>
    <row r="29" spans="1:90" ht="15" customHeight="1">
      <c r="A29" s="547" t="s">
        <v>427</v>
      </c>
      <c r="B29" s="563"/>
      <c r="C29" s="563"/>
      <c r="D29" s="563"/>
      <c r="E29" s="563"/>
      <c r="F29" s="563"/>
      <c r="G29" s="563"/>
      <c r="H29" s="563"/>
      <c r="I29" s="563"/>
      <c r="J29" s="728">
        <v>6.85</v>
      </c>
      <c r="K29" s="563"/>
      <c r="L29" s="563"/>
      <c r="M29" s="564">
        <v>3.25</v>
      </c>
      <c r="N29" s="563"/>
      <c r="O29" s="563"/>
      <c r="P29" s="563">
        <v>9.3800000000000008</v>
      </c>
      <c r="Q29" s="563"/>
      <c r="R29" s="563"/>
      <c r="S29" s="563"/>
      <c r="T29" s="533">
        <f>IF(P29&gt;0,P29+T28,"-")</f>
        <v>48.92</v>
      </c>
      <c r="U29" s="533"/>
      <c r="V29" s="533"/>
      <c r="W29" s="533"/>
      <c r="X29" s="534"/>
      <c r="Y29" s="541">
        <v>567</v>
      </c>
      <c r="Z29" s="489"/>
      <c r="AA29" s="489"/>
      <c r="AB29" s="491"/>
      <c r="AC29" s="519">
        <v>1.29</v>
      </c>
      <c r="AD29" s="489"/>
      <c r="AE29" s="489"/>
      <c r="AF29" s="491"/>
      <c r="AG29" s="519">
        <v>330.48</v>
      </c>
      <c r="AH29" s="489"/>
      <c r="AI29" s="489"/>
      <c r="AJ29" s="491"/>
      <c r="AK29" s="519">
        <v>566.96</v>
      </c>
      <c r="AL29" s="489"/>
      <c r="AM29" s="489"/>
      <c r="AN29" s="491"/>
      <c r="AO29" s="519">
        <v>5.01</v>
      </c>
      <c r="AP29" s="489"/>
      <c r="AQ29" s="489"/>
      <c r="AR29" s="491"/>
      <c r="AS29" s="519">
        <v>1.91</v>
      </c>
      <c r="AT29" s="489"/>
      <c r="AU29" s="489"/>
      <c r="AV29" s="491"/>
      <c r="AW29" s="519">
        <v>-5.14</v>
      </c>
      <c r="AX29" s="489"/>
      <c r="AY29" s="489"/>
      <c r="AZ29" s="491"/>
      <c r="BA29" s="519">
        <v>1.02</v>
      </c>
      <c r="BB29" s="489"/>
      <c r="BC29" s="520"/>
      <c r="BD29" s="549" t="s">
        <v>98</v>
      </c>
      <c r="BE29" s="550"/>
      <c r="BF29" s="550"/>
      <c r="BG29" s="550"/>
      <c r="BH29" s="550"/>
      <c r="BI29" s="562"/>
      <c r="BJ29" s="545"/>
      <c r="BK29" s="545"/>
      <c r="BL29" s="545"/>
      <c r="BM29" s="545"/>
      <c r="BN29" s="545"/>
      <c r="BO29" s="545"/>
      <c r="BP29" s="545"/>
      <c r="BQ29" s="546"/>
      <c r="CL29" s="10"/>
    </row>
    <row r="30" spans="1:90" ht="15" customHeight="1">
      <c r="A30" s="547" t="s">
        <v>428</v>
      </c>
      <c r="B30" s="563"/>
      <c r="C30" s="563"/>
      <c r="D30" s="563"/>
      <c r="E30" s="563"/>
      <c r="F30" s="563"/>
      <c r="G30" s="563"/>
      <c r="H30" s="563"/>
      <c r="I30" s="563"/>
      <c r="J30" s="564">
        <v>6.74</v>
      </c>
      <c r="K30" s="563"/>
      <c r="L30" s="563"/>
      <c r="M30" s="564">
        <v>3.5</v>
      </c>
      <c r="N30" s="563"/>
      <c r="O30" s="563"/>
      <c r="P30" s="563">
        <v>35.409999999999997</v>
      </c>
      <c r="Q30" s="563"/>
      <c r="R30" s="563"/>
      <c r="S30" s="563"/>
      <c r="T30" s="533">
        <f>IF(P30&gt;0,P30+T29,"-")</f>
        <v>84.33</v>
      </c>
      <c r="U30" s="533"/>
      <c r="V30" s="533"/>
      <c r="W30" s="533"/>
      <c r="X30" s="534"/>
      <c r="Y30" s="541">
        <v>751</v>
      </c>
      <c r="Z30" s="489"/>
      <c r="AA30" s="489"/>
      <c r="AB30" s="491"/>
      <c r="AC30" s="519">
        <v>1.42</v>
      </c>
      <c r="AD30" s="489"/>
      <c r="AE30" s="489"/>
      <c r="AF30" s="491"/>
      <c r="AG30" s="519">
        <v>338.64</v>
      </c>
      <c r="AH30" s="489"/>
      <c r="AI30" s="489"/>
      <c r="AJ30" s="491"/>
      <c r="AK30" s="519">
        <v>750.91</v>
      </c>
      <c r="AL30" s="489"/>
      <c r="AM30" s="489"/>
      <c r="AN30" s="491"/>
      <c r="AO30" s="519">
        <v>6.6</v>
      </c>
      <c r="AP30" s="489"/>
      <c r="AQ30" s="489"/>
      <c r="AR30" s="491"/>
      <c r="AS30" s="519">
        <v>5.84</v>
      </c>
      <c r="AT30" s="489"/>
      <c r="AU30" s="489"/>
      <c r="AV30" s="491"/>
      <c r="AW30" s="519">
        <v>-6.99</v>
      </c>
      <c r="AX30" s="489"/>
      <c r="AY30" s="489"/>
      <c r="AZ30" s="491"/>
      <c r="BA30" s="519">
        <v>0.13</v>
      </c>
      <c r="BB30" s="489"/>
      <c r="BC30" s="520"/>
      <c r="BD30" s="549" t="s">
        <v>99</v>
      </c>
      <c r="BE30" s="550"/>
      <c r="BF30" s="550"/>
      <c r="BG30" s="550"/>
      <c r="BH30" s="550"/>
      <c r="BI30" s="562"/>
      <c r="BJ30" s="545"/>
      <c r="BK30" s="545"/>
      <c r="BL30" s="545"/>
      <c r="BM30" s="545"/>
      <c r="BN30" s="545"/>
      <c r="BO30" s="545"/>
      <c r="BP30" s="545"/>
      <c r="BQ30" s="546"/>
      <c r="CL30" s="10"/>
    </row>
    <row r="31" spans="1:90" ht="15" customHeight="1" thickBot="1">
      <c r="A31" s="547" t="s">
        <v>429</v>
      </c>
      <c r="B31" s="538"/>
      <c r="C31" s="538"/>
      <c r="D31" s="538"/>
      <c r="E31" s="538"/>
      <c r="F31" s="538"/>
      <c r="G31" s="538"/>
      <c r="H31" s="538"/>
      <c r="I31" s="538"/>
      <c r="J31" s="548">
        <v>6.55</v>
      </c>
      <c r="K31" s="538"/>
      <c r="L31" s="538"/>
      <c r="M31" s="548">
        <v>2.875</v>
      </c>
      <c r="N31" s="538"/>
      <c r="O31" s="538"/>
      <c r="P31" s="538">
        <v>30.77</v>
      </c>
      <c r="Q31" s="538"/>
      <c r="R31" s="538"/>
      <c r="S31" s="538"/>
      <c r="T31" s="533">
        <f t="shared" ref="T31:T37" si="0">IF(P31&gt;0,P31+T30,"-")</f>
        <v>115.1</v>
      </c>
      <c r="U31" s="533"/>
      <c r="V31" s="533"/>
      <c r="W31" s="533"/>
      <c r="X31" s="534"/>
      <c r="Y31" s="541">
        <v>843</v>
      </c>
      <c r="Z31" s="489"/>
      <c r="AA31" s="489"/>
      <c r="AB31" s="491"/>
      <c r="AC31" s="519">
        <v>1.43</v>
      </c>
      <c r="AD31" s="489"/>
      <c r="AE31" s="489"/>
      <c r="AF31" s="491"/>
      <c r="AG31" s="519">
        <v>273.16000000000003</v>
      </c>
      <c r="AH31" s="489"/>
      <c r="AI31" s="489"/>
      <c r="AJ31" s="491"/>
      <c r="AK31" s="519">
        <v>842.89</v>
      </c>
      <c r="AL31" s="489"/>
      <c r="AM31" s="489"/>
      <c r="AN31" s="491"/>
      <c r="AO31" s="519">
        <v>8.09</v>
      </c>
      <c r="AP31" s="489"/>
      <c r="AQ31" s="489"/>
      <c r="AR31" s="491"/>
      <c r="AS31" s="519">
        <v>6.96</v>
      </c>
      <c r="AT31" s="489"/>
      <c r="AU31" s="489"/>
      <c r="AV31" s="491"/>
      <c r="AW31" s="519">
        <v>-8.5500000000000007</v>
      </c>
      <c r="AX31" s="489"/>
      <c r="AY31" s="489"/>
      <c r="AZ31" s="491"/>
      <c r="BA31" s="519">
        <v>1.68</v>
      </c>
      <c r="BB31" s="489"/>
      <c r="BC31" s="520"/>
      <c r="BD31" s="558" t="s">
        <v>126</v>
      </c>
      <c r="BE31" s="559"/>
      <c r="BF31" s="559"/>
      <c r="BG31" s="559"/>
      <c r="BH31" s="559"/>
      <c r="BI31" s="560"/>
      <c r="BJ31" s="561" t="str">
        <f>IF(BJ30&gt;0,BJ30-BJ29,"-")</f>
        <v>-</v>
      </c>
      <c r="BK31" s="561"/>
      <c r="BL31" s="561"/>
      <c r="BM31" s="561"/>
      <c r="BN31" s="16" t="s">
        <v>29</v>
      </c>
      <c r="BO31" s="556" t="str">
        <f>IF(BO26&gt;0,BJ31/BO26,"-")</f>
        <v>-</v>
      </c>
      <c r="BP31" s="556"/>
      <c r="BQ31" s="557"/>
      <c r="CL31" s="10"/>
    </row>
    <row r="32" spans="1:90" ht="15" customHeight="1">
      <c r="A32" s="547" t="s">
        <v>429</v>
      </c>
      <c r="B32" s="538"/>
      <c r="C32" s="538"/>
      <c r="D32" s="538"/>
      <c r="E32" s="538"/>
      <c r="F32" s="538"/>
      <c r="G32" s="538"/>
      <c r="H32" s="538"/>
      <c r="I32" s="538"/>
      <c r="J32" s="538">
        <v>6.5</v>
      </c>
      <c r="K32" s="538"/>
      <c r="L32" s="538"/>
      <c r="M32" s="548">
        <v>2.875</v>
      </c>
      <c r="N32" s="538"/>
      <c r="O32" s="538"/>
      <c r="P32" s="538">
        <v>29.57</v>
      </c>
      <c r="Q32" s="538"/>
      <c r="R32" s="538"/>
      <c r="S32" s="538"/>
      <c r="T32" s="533">
        <f t="shared" si="0"/>
        <v>144.66999999999999</v>
      </c>
      <c r="U32" s="533"/>
      <c r="V32" s="533"/>
      <c r="W32" s="533"/>
      <c r="X32" s="534"/>
      <c r="Y32" s="541"/>
      <c r="Z32" s="489"/>
      <c r="AA32" s="489"/>
      <c r="AB32" s="491"/>
      <c r="AC32" s="519"/>
      <c r="AD32" s="489"/>
      <c r="AE32" s="489"/>
      <c r="AF32" s="491"/>
      <c r="AG32" s="519"/>
      <c r="AH32" s="489"/>
      <c r="AI32" s="489"/>
      <c r="AJ32" s="491"/>
      <c r="AK32" s="519"/>
      <c r="AL32" s="489"/>
      <c r="AM32" s="489"/>
      <c r="AN32" s="491"/>
      <c r="AO32" s="519"/>
      <c r="AP32" s="489"/>
      <c r="AQ32" s="489"/>
      <c r="AR32" s="491"/>
      <c r="AS32" s="519"/>
      <c r="AT32" s="489"/>
      <c r="AU32" s="489"/>
      <c r="AV32" s="491"/>
      <c r="AW32" s="519"/>
      <c r="AX32" s="489"/>
      <c r="AY32" s="489"/>
      <c r="AZ32" s="491"/>
      <c r="BA32" s="519"/>
      <c r="BB32" s="489"/>
      <c r="BC32" s="520"/>
      <c r="BD32" s="553" t="s">
        <v>89</v>
      </c>
      <c r="BE32" s="554"/>
      <c r="BF32" s="554"/>
      <c r="BG32" s="554"/>
      <c r="BH32" s="554"/>
      <c r="BI32" s="554"/>
      <c r="BJ32" s="554"/>
      <c r="BK32" s="554"/>
      <c r="BL32" s="554"/>
      <c r="BM32" s="554"/>
      <c r="BN32" s="554"/>
      <c r="BO32" s="554"/>
      <c r="BP32" s="554"/>
      <c r="BQ32" s="555"/>
      <c r="CL32" s="10"/>
    </row>
    <row r="33" spans="1:90" ht="15" customHeight="1">
      <c r="A33" s="547" t="s">
        <v>430</v>
      </c>
      <c r="B33" s="538"/>
      <c r="C33" s="538"/>
      <c r="D33" s="538"/>
      <c r="E33" s="538"/>
      <c r="F33" s="538"/>
      <c r="G33" s="538"/>
      <c r="H33" s="538"/>
      <c r="I33" s="538"/>
      <c r="J33" s="538">
        <v>5</v>
      </c>
      <c r="K33" s="538"/>
      <c r="L33" s="538"/>
      <c r="M33" s="538">
        <v>3</v>
      </c>
      <c r="N33" s="538"/>
      <c r="O33" s="538"/>
      <c r="P33" s="538">
        <v>390.91</v>
      </c>
      <c r="Q33" s="538"/>
      <c r="R33" s="538"/>
      <c r="S33" s="538"/>
      <c r="T33" s="533">
        <f t="shared" si="0"/>
        <v>535.58000000000004</v>
      </c>
      <c r="U33" s="533"/>
      <c r="V33" s="533"/>
      <c r="W33" s="533"/>
      <c r="X33" s="534"/>
      <c r="Y33" s="541"/>
      <c r="Z33" s="489"/>
      <c r="AA33" s="489"/>
      <c r="AB33" s="491"/>
      <c r="AC33" s="519"/>
      <c r="AD33" s="489"/>
      <c r="AE33" s="489"/>
      <c r="AF33" s="491"/>
      <c r="AG33" s="519"/>
      <c r="AH33" s="489"/>
      <c r="AI33" s="489"/>
      <c r="AJ33" s="491"/>
      <c r="AK33" s="519"/>
      <c r="AL33" s="489"/>
      <c r="AM33" s="489"/>
      <c r="AN33" s="491"/>
      <c r="AO33" s="519"/>
      <c r="AP33" s="489"/>
      <c r="AQ33" s="489"/>
      <c r="AR33" s="491"/>
      <c r="AS33" s="519"/>
      <c r="AT33" s="489"/>
      <c r="AU33" s="489"/>
      <c r="AV33" s="491"/>
      <c r="AW33" s="519"/>
      <c r="AX33" s="489"/>
      <c r="AY33" s="489"/>
      <c r="AZ33" s="491"/>
      <c r="BA33" s="519"/>
      <c r="BB33" s="489"/>
      <c r="BC33" s="520"/>
      <c r="BD33" s="549" t="s">
        <v>90</v>
      </c>
      <c r="BE33" s="550"/>
      <c r="BF33" s="550"/>
      <c r="BG33" s="550"/>
      <c r="BH33" s="550"/>
      <c r="BI33" s="550"/>
      <c r="BJ33" s="550" t="s">
        <v>81</v>
      </c>
      <c r="BK33" s="550"/>
      <c r="BL33" s="550"/>
      <c r="BM33" s="550"/>
      <c r="BN33" s="550" t="s">
        <v>84</v>
      </c>
      <c r="BO33" s="550"/>
      <c r="BP33" s="550"/>
      <c r="BQ33" s="551"/>
      <c r="CL33" s="10"/>
    </row>
    <row r="34" spans="1:90" ht="15" customHeight="1">
      <c r="A34" s="547" t="s">
        <v>431</v>
      </c>
      <c r="B34" s="538"/>
      <c r="C34" s="538"/>
      <c r="D34" s="538"/>
      <c r="E34" s="538"/>
      <c r="F34" s="538"/>
      <c r="G34" s="538"/>
      <c r="H34" s="538"/>
      <c r="I34" s="538"/>
      <c r="J34" s="538">
        <v>6.63</v>
      </c>
      <c r="K34" s="538"/>
      <c r="L34" s="538"/>
      <c r="M34" s="552">
        <v>2.6875</v>
      </c>
      <c r="N34" s="538"/>
      <c r="O34" s="538"/>
      <c r="P34" s="538">
        <v>2.58</v>
      </c>
      <c r="Q34" s="538"/>
      <c r="R34" s="538"/>
      <c r="S34" s="538"/>
      <c r="T34" s="533">
        <f t="shared" si="0"/>
        <v>538.16000000000008</v>
      </c>
      <c r="U34" s="533"/>
      <c r="V34" s="533"/>
      <c r="W34" s="533"/>
      <c r="X34" s="534"/>
      <c r="Y34" s="541"/>
      <c r="Z34" s="489"/>
      <c r="AA34" s="489"/>
      <c r="AB34" s="491"/>
      <c r="AC34" s="519"/>
      <c r="AD34" s="489"/>
      <c r="AE34" s="489"/>
      <c r="AF34" s="491"/>
      <c r="AG34" s="519"/>
      <c r="AH34" s="489"/>
      <c r="AI34" s="489"/>
      <c r="AJ34" s="491"/>
      <c r="AK34" s="519"/>
      <c r="AL34" s="489"/>
      <c r="AM34" s="489"/>
      <c r="AN34" s="491"/>
      <c r="AO34" s="519"/>
      <c r="AP34" s="489"/>
      <c r="AQ34" s="489"/>
      <c r="AR34" s="491"/>
      <c r="AS34" s="519"/>
      <c r="AT34" s="489"/>
      <c r="AU34" s="489"/>
      <c r="AV34" s="491"/>
      <c r="AW34" s="519"/>
      <c r="AX34" s="489"/>
      <c r="AY34" s="489"/>
      <c r="AZ34" s="491"/>
      <c r="BA34" s="519"/>
      <c r="BB34" s="489"/>
      <c r="BC34" s="520"/>
      <c r="BD34" s="491"/>
      <c r="BE34" s="538"/>
      <c r="BF34" s="538"/>
      <c r="BG34" s="538"/>
      <c r="BH34" s="538"/>
      <c r="BI34" s="538"/>
      <c r="BJ34" s="545"/>
      <c r="BK34" s="545"/>
      <c r="BL34" s="545"/>
      <c r="BM34" s="545"/>
      <c r="BN34" s="545"/>
      <c r="BO34" s="545"/>
      <c r="BP34" s="545"/>
      <c r="BQ34" s="546"/>
      <c r="CL34" s="10"/>
    </row>
    <row r="35" spans="1:90" ht="15" customHeight="1">
      <c r="A35" s="547"/>
      <c r="B35" s="538"/>
      <c r="C35" s="538"/>
      <c r="D35" s="538"/>
      <c r="E35" s="538"/>
      <c r="F35" s="538"/>
      <c r="G35" s="538"/>
      <c r="H35" s="538"/>
      <c r="I35" s="538"/>
      <c r="J35" s="538"/>
      <c r="K35" s="538"/>
      <c r="L35" s="538"/>
      <c r="M35" s="538"/>
      <c r="N35" s="538"/>
      <c r="O35" s="538"/>
      <c r="P35" s="538"/>
      <c r="Q35" s="538"/>
      <c r="R35" s="538"/>
      <c r="S35" s="538"/>
      <c r="T35" s="533" t="str">
        <f t="shared" si="0"/>
        <v>-</v>
      </c>
      <c r="U35" s="533"/>
      <c r="V35" s="533"/>
      <c r="W35" s="533"/>
      <c r="X35" s="534"/>
      <c r="Y35" s="541"/>
      <c r="Z35" s="489"/>
      <c r="AA35" s="489"/>
      <c r="AB35" s="491"/>
      <c r="AC35" s="519"/>
      <c r="AD35" s="489"/>
      <c r="AE35" s="489"/>
      <c r="AF35" s="491"/>
      <c r="AG35" s="519"/>
      <c r="AH35" s="489"/>
      <c r="AI35" s="489"/>
      <c r="AJ35" s="491"/>
      <c r="AK35" s="519"/>
      <c r="AL35" s="489"/>
      <c r="AM35" s="489"/>
      <c r="AN35" s="491"/>
      <c r="AO35" s="519"/>
      <c r="AP35" s="489"/>
      <c r="AQ35" s="489"/>
      <c r="AR35" s="491"/>
      <c r="AS35" s="519"/>
      <c r="AT35" s="489"/>
      <c r="AU35" s="489"/>
      <c r="AV35" s="491"/>
      <c r="AW35" s="519"/>
      <c r="AX35" s="489"/>
      <c r="AY35" s="489"/>
      <c r="AZ35" s="491"/>
      <c r="BA35" s="519"/>
      <c r="BB35" s="489"/>
      <c r="BC35" s="520"/>
      <c r="BD35" s="491"/>
      <c r="BE35" s="538"/>
      <c r="BF35" s="538"/>
      <c r="BG35" s="538"/>
      <c r="BH35" s="538"/>
      <c r="BI35" s="538"/>
      <c r="BJ35" s="545"/>
      <c r="BK35" s="545"/>
      <c r="BL35" s="545"/>
      <c r="BM35" s="545"/>
      <c r="BN35" s="545"/>
      <c r="BO35" s="545"/>
      <c r="BP35" s="545"/>
      <c r="BQ35" s="546"/>
      <c r="CL35" s="10"/>
    </row>
    <row r="36" spans="1:90" ht="15" customHeight="1">
      <c r="A36" s="547"/>
      <c r="B36" s="538"/>
      <c r="C36" s="538"/>
      <c r="D36" s="538"/>
      <c r="E36" s="538"/>
      <c r="F36" s="538"/>
      <c r="G36" s="538"/>
      <c r="H36" s="538"/>
      <c r="I36" s="538"/>
      <c r="J36" s="538"/>
      <c r="K36" s="538"/>
      <c r="L36" s="538"/>
      <c r="M36" s="538"/>
      <c r="N36" s="538"/>
      <c r="O36" s="538"/>
      <c r="P36" s="538"/>
      <c r="Q36" s="538"/>
      <c r="R36" s="538"/>
      <c r="S36" s="538"/>
      <c r="T36" s="533" t="str">
        <f t="shared" si="0"/>
        <v>-</v>
      </c>
      <c r="U36" s="533"/>
      <c r="V36" s="533"/>
      <c r="W36" s="533"/>
      <c r="X36" s="534"/>
      <c r="Y36" s="541"/>
      <c r="Z36" s="489"/>
      <c r="AA36" s="489"/>
      <c r="AB36" s="491"/>
      <c r="AC36" s="519"/>
      <c r="AD36" s="489"/>
      <c r="AE36" s="489"/>
      <c r="AF36" s="491"/>
      <c r="AG36" s="519"/>
      <c r="AH36" s="489"/>
      <c r="AI36" s="489"/>
      <c r="AJ36" s="491"/>
      <c r="AK36" s="519"/>
      <c r="AL36" s="489"/>
      <c r="AM36" s="489"/>
      <c r="AN36" s="491"/>
      <c r="AO36" s="519"/>
      <c r="AP36" s="489"/>
      <c r="AQ36" s="489"/>
      <c r="AR36" s="491"/>
      <c r="AS36" s="519"/>
      <c r="AT36" s="489"/>
      <c r="AU36" s="489"/>
      <c r="AV36" s="491"/>
      <c r="AW36" s="519"/>
      <c r="AX36" s="489"/>
      <c r="AY36" s="489"/>
      <c r="AZ36" s="491"/>
      <c r="BA36" s="519"/>
      <c r="BB36" s="489"/>
      <c r="BC36" s="520"/>
      <c r="BD36" s="491"/>
      <c r="BE36" s="538"/>
      <c r="BF36" s="538"/>
      <c r="BG36" s="538"/>
      <c r="BH36" s="538"/>
      <c r="BI36" s="538"/>
      <c r="BJ36" s="545"/>
      <c r="BK36" s="545"/>
      <c r="BL36" s="545"/>
      <c r="BM36" s="545"/>
      <c r="BN36" s="545"/>
      <c r="BO36" s="545"/>
      <c r="BP36" s="545"/>
      <c r="BQ36" s="546"/>
      <c r="CL36" s="10"/>
    </row>
    <row r="37" spans="1:90" ht="15" customHeight="1">
      <c r="A37" s="547"/>
      <c r="B37" s="538"/>
      <c r="C37" s="538"/>
      <c r="D37" s="538"/>
      <c r="E37" s="538"/>
      <c r="F37" s="538"/>
      <c r="G37" s="538"/>
      <c r="H37" s="538"/>
      <c r="I37" s="538"/>
      <c r="J37" s="538"/>
      <c r="K37" s="538"/>
      <c r="L37" s="538"/>
      <c r="M37" s="538"/>
      <c r="N37" s="538"/>
      <c r="O37" s="538"/>
      <c r="P37" s="538"/>
      <c r="Q37" s="538"/>
      <c r="R37" s="538"/>
      <c r="S37" s="538"/>
      <c r="T37" s="533" t="str">
        <f t="shared" si="0"/>
        <v>-</v>
      </c>
      <c r="U37" s="533"/>
      <c r="V37" s="533"/>
      <c r="W37" s="533"/>
      <c r="X37" s="534"/>
      <c r="Y37" s="541"/>
      <c r="Z37" s="489"/>
      <c r="AA37" s="489"/>
      <c r="AB37" s="491"/>
      <c r="AC37" s="519"/>
      <c r="AD37" s="489"/>
      <c r="AE37" s="489"/>
      <c r="AF37" s="491"/>
      <c r="AG37" s="519"/>
      <c r="AH37" s="489"/>
      <c r="AI37" s="489"/>
      <c r="AJ37" s="491"/>
      <c r="AK37" s="519"/>
      <c r="AL37" s="489"/>
      <c r="AM37" s="489"/>
      <c r="AN37" s="491"/>
      <c r="AO37" s="519"/>
      <c r="AP37" s="489"/>
      <c r="AQ37" s="489"/>
      <c r="AR37" s="491"/>
      <c r="AS37" s="519"/>
      <c r="AT37" s="489"/>
      <c r="AU37" s="489"/>
      <c r="AV37" s="491"/>
      <c r="AW37" s="519"/>
      <c r="AX37" s="489"/>
      <c r="AY37" s="489"/>
      <c r="AZ37" s="491"/>
      <c r="BA37" s="519"/>
      <c r="BB37" s="489"/>
      <c r="BC37" s="520"/>
      <c r="BD37" s="491"/>
      <c r="BE37" s="538"/>
      <c r="BF37" s="538"/>
      <c r="BG37" s="538"/>
      <c r="BH37" s="538"/>
      <c r="BI37" s="538"/>
      <c r="BJ37" s="545"/>
      <c r="BK37" s="545"/>
      <c r="BL37" s="545"/>
      <c r="BM37" s="545"/>
      <c r="BN37" s="545"/>
      <c r="BO37" s="545"/>
      <c r="BP37" s="545"/>
      <c r="BQ37" s="546"/>
      <c r="CL37" s="10"/>
    </row>
    <row r="38" spans="1:90" ht="15" customHeight="1">
      <c r="A38" s="547"/>
      <c r="B38" s="538"/>
      <c r="C38" s="538"/>
      <c r="D38" s="538"/>
      <c r="E38" s="538"/>
      <c r="F38" s="538"/>
      <c r="G38" s="538"/>
      <c r="H38" s="538"/>
      <c r="I38" s="538"/>
      <c r="J38" s="538"/>
      <c r="K38" s="538"/>
      <c r="L38" s="538"/>
      <c r="M38" s="538"/>
      <c r="N38" s="538"/>
      <c r="O38" s="538"/>
      <c r="P38" s="538"/>
      <c r="Q38" s="538"/>
      <c r="R38" s="538"/>
      <c r="S38" s="538"/>
      <c r="T38" s="533" t="str">
        <f t="shared" ref="T38:T46" si="1">IF(P38&gt;0,P38+T37,"-")</f>
        <v>-</v>
      </c>
      <c r="U38" s="533"/>
      <c r="V38" s="533"/>
      <c r="W38" s="533"/>
      <c r="X38" s="534"/>
      <c r="Y38" s="541"/>
      <c r="Z38" s="489"/>
      <c r="AA38" s="489"/>
      <c r="AB38" s="491"/>
      <c r="AC38" s="519"/>
      <c r="AD38" s="489"/>
      <c r="AE38" s="489"/>
      <c r="AF38" s="491"/>
      <c r="AG38" s="519"/>
      <c r="AH38" s="489"/>
      <c r="AI38" s="489"/>
      <c r="AJ38" s="491"/>
      <c r="AK38" s="519"/>
      <c r="AL38" s="489"/>
      <c r="AM38" s="489"/>
      <c r="AN38" s="491"/>
      <c r="AO38" s="519"/>
      <c r="AP38" s="489"/>
      <c r="AQ38" s="489"/>
      <c r="AR38" s="491"/>
      <c r="AS38" s="519"/>
      <c r="AT38" s="489"/>
      <c r="AU38" s="489"/>
      <c r="AV38" s="491"/>
      <c r="AW38" s="519"/>
      <c r="AX38" s="489"/>
      <c r="AY38" s="489"/>
      <c r="AZ38" s="491"/>
      <c r="BA38" s="519"/>
      <c r="BB38" s="489"/>
      <c r="BC38" s="520"/>
      <c r="BD38" s="491"/>
      <c r="BE38" s="538"/>
      <c r="BF38" s="538"/>
      <c r="BG38" s="538"/>
      <c r="BH38" s="538"/>
      <c r="BI38" s="538"/>
      <c r="BJ38" s="545"/>
      <c r="BK38" s="545"/>
      <c r="BL38" s="545"/>
      <c r="BM38" s="545"/>
      <c r="BN38" s="545"/>
      <c r="BO38" s="545"/>
      <c r="BP38" s="545"/>
      <c r="BQ38" s="546"/>
      <c r="CL38" s="10"/>
    </row>
    <row r="39" spans="1:90" ht="15" customHeight="1">
      <c r="A39" s="547"/>
      <c r="B39" s="538"/>
      <c r="C39" s="538"/>
      <c r="D39" s="538"/>
      <c r="E39" s="538"/>
      <c r="F39" s="538"/>
      <c r="G39" s="538"/>
      <c r="H39" s="538"/>
      <c r="I39" s="538"/>
      <c r="J39" s="538"/>
      <c r="K39" s="538"/>
      <c r="L39" s="538"/>
      <c r="M39" s="538"/>
      <c r="N39" s="538"/>
      <c r="O39" s="538"/>
      <c r="P39" s="538"/>
      <c r="Q39" s="538"/>
      <c r="R39" s="538"/>
      <c r="S39" s="538"/>
      <c r="T39" s="533" t="str">
        <f t="shared" si="1"/>
        <v>-</v>
      </c>
      <c r="U39" s="533"/>
      <c r="V39" s="533"/>
      <c r="W39" s="533"/>
      <c r="X39" s="534"/>
      <c r="Y39" s="541"/>
      <c r="Z39" s="489"/>
      <c r="AA39" s="489"/>
      <c r="AB39" s="491"/>
      <c r="AC39" s="519"/>
      <c r="AD39" s="489"/>
      <c r="AE39" s="489"/>
      <c r="AF39" s="491"/>
      <c r="AG39" s="519"/>
      <c r="AH39" s="489"/>
      <c r="AI39" s="489"/>
      <c r="AJ39" s="491"/>
      <c r="AK39" s="519"/>
      <c r="AL39" s="489"/>
      <c r="AM39" s="489"/>
      <c r="AN39" s="491"/>
      <c r="AO39" s="519"/>
      <c r="AP39" s="489"/>
      <c r="AQ39" s="489"/>
      <c r="AR39" s="491"/>
      <c r="AS39" s="519"/>
      <c r="AT39" s="489"/>
      <c r="AU39" s="489"/>
      <c r="AV39" s="491"/>
      <c r="AW39" s="519"/>
      <c r="AX39" s="489"/>
      <c r="AY39" s="489"/>
      <c r="AZ39" s="491"/>
      <c r="BA39" s="519"/>
      <c r="BB39" s="489"/>
      <c r="BC39" s="520"/>
      <c r="BD39" s="491"/>
      <c r="BE39" s="538"/>
      <c r="BF39" s="538"/>
      <c r="BG39" s="538"/>
      <c r="BH39" s="538"/>
      <c r="BI39" s="538"/>
      <c r="BJ39" s="545"/>
      <c r="BK39" s="545"/>
      <c r="BL39" s="545"/>
      <c r="BM39" s="545"/>
      <c r="BN39" s="545"/>
      <c r="BO39" s="545"/>
      <c r="BP39" s="545"/>
      <c r="BQ39" s="546"/>
      <c r="CL39" s="10"/>
    </row>
    <row r="40" spans="1:90" ht="15" customHeight="1">
      <c r="A40" s="540"/>
      <c r="B40" s="469"/>
      <c r="C40" s="469"/>
      <c r="D40" s="469"/>
      <c r="E40" s="469"/>
      <c r="F40" s="469"/>
      <c r="G40" s="469"/>
      <c r="H40" s="469"/>
      <c r="I40" s="469"/>
      <c r="J40" s="469"/>
      <c r="K40" s="469"/>
      <c r="L40" s="469"/>
      <c r="M40" s="469"/>
      <c r="N40" s="469"/>
      <c r="O40" s="469"/>
      <c r="P40" s="469"/>
      <c r="Q40" s="469"/>
      <c r="R40" s="469"/>
      <c r="S40" s="469"/>
      <c r="T40" s="533" t="str">
        <f t="shared" si="1"/>
        <v>-</v>
      </c>
      <c r="U40" s="533"/>
      <c r="V40" s="533"/>
      <c r="W40" s="533"/>
      <c r="X40" s="534"/>
      <c r="Y40" s="541"/>
      <c r="Z40" s="489"/>
      <c r="AA40" s="489"/>
      <c r="AB40" s="491"/>
      <c r="AC40" s="519"/>
      <c r="AD40" s="489"/>
      <c r="AE40" s="489"/>
      <c r="AF40" s="491"/>
      <c r="AG40" s="519"/>
      <c r="AH40" s="489"/>
      <c r="AI40" s="489"/>
      <c r="AJ40" s="491"/>
      <c r="AK40" s="519"/>
      <c r="AL40" s="489"/>
      <c r="AM40" s="489"/>
      <c r="AN40" s="491"/>
      <c r="AO40" s="519"/>
      <c r="AP40" s="489"/>
      <c r="AQ40" s="489"/>
      <c r="AR40" s="491"/>
      <c r="AS40" s="519"/>
      <c r="AT40" s="489"/>
      <c r="AU40" s="489"/>
      <c r="AV40" s="491"/>
      <c r="AW40" s="519"/>
      <c r="AX40" s="489"/>
      <c r="AY40" s="489"/>
      <c r="AZ40" s="491"/>
      <c r="BA40" s="519"/>
      <c r="BB40" s="489"/>
      <c r="BC40" s="520"/>
      <c r="BD40" s="491"/>
      <c r="BE40" s="538"/>
      <c r="BF40" s="538"/>
      <c r="BG40" s="538"/>
      <c r="BH40" s="538"/>
      <c r="BI40" s="538"/>
      <c r="BJ40" s="545"/>
      <c r="BK40" s="545"/>
      <c r="BL40" s="545"/>
      <c r="BM40" s="545"/>
      <c r="BN40" s="545"/>
      <c r="BO40" s="545"/>
      <c r="BP40" s="545"/>
      <c r="BQ40" s="546"/>
      <c r="CL40" s="10"/>
    </row>
    <row r="41" spans="1:90" ht="15" customHeight="1" thickBot="1">
      <c r="A41" s="540"/>
      <c r="B41" s="469"/>
      <c r="C41" s="469"/>
      <c r="D41" s="469"/>
      <c r="E41" s="469"/>
      <c r="F41" s="469"/>
      <c r="G41" s="469"/>
      <c r="H41" s="469"/>
      <c r="I41" s="469"/>
      <c r="J41" s="469"/>
      <c r="K41" s="469"/>
      <c r="L41" s="469"/>
      <c r="M41" s="469"/>
      <c r="N41" s="469"/>
      <c r="O41" s="469"/>
      <c r="P41" s="469"/>
      <c r="Q41" s="469"/>
      <c r="R41" s="469"/>
      <c r="S41" s="469"/>
      <c r="T41" s="533" t="str">
        <f t="shared" si="1"/>
        <v>-</v>
      </c>
      <c r="U41" s="533"/>
      <c r="V41" s="533"/>
      <c r="W41" s="533"/>
      <c r="X41" s="534"/>
      <c r="Y41" s="541"/>
      <c r="Z41" s="489"/>
      <c r="AA41" s="489"/>
      <c r="AB41" s="491"/>
      <c r="AC41" s="519"/>
      <c r="AD41" s="489"/>
      <c r="AE41" s="489"/>
      <c r="AF41" s="491"/>
      <c r="AG41" s="519"/>
      <c r="AH41" s="489"/>
      <c r="AI41" s="489"/>
      <c r="AJ41" s="491"/>
      <c r="AK41" s="519"/>
      <c r="AL41" s="489"/>
      <c r="AM41" s="489"/>
      <c r="AN41" s="491"/>
      <c r="AO41" s="519"/>
      <c r="AP41" s="489"/>
      <c r="AQ41" s="489"/>
      <c r="AR41" s="491"/>
      <c r="AS41" s="519"/>
      <c r="AT41" s="489"/>
      <c r="AU41" s="489"/>
      <c r="AV41" s="491"/>
      <c r="AW41" s="519"/>
      <c r="AX41" s="489"/>
      <c r="AY41" s="489"/>
      <c r="AZ41" s="491"/>
      <c r="BA41" s="519"/>
      <c r="BB41" s="489"/>
      <c r="BC41" s="520"/>
      <c r="BD41" s="491"/>
      <c r="BE41" s="538"/>
      <c r="BF41" s="538"/>
      <c r="BG41" s="538"/>
      <c r="BH41" s="538"/>
      <c r="BI41" s="538"/>
      <c r="BJ41" s="545"/>
      <c r="BK41" s="545"/>
      <c r="BL41" s="545"/>
      <c r="BM41" s="545"/>
      <c r="BN41" s="545"/>
      <c r="BO41" s="545"/>
      <c r="BP41" s="545"/>
      <c r="BQ41" s="546"/>
      <c r="CL41" s="10"/>
    </row>
    <row r="42" spans="1:90" ht="15" customHeight="1">
      <c r="A42" s="540"/>
      <c r="B42" s="469"/>
      <c r="C42" s="469"/>
      <c r="D42" s="469"/>
      <c r="E42" s="469"/>
      <c r="F42" s="469"/>
      <c r="G42" s="469"/>
      <c r="H42" s="469"/>
      <c r="I42" s="469"/>
      <c r="J42" s="469"/>
      <c r="K42" s="469"/>
      <c r="L42" s="469"/>
      <c r="M42" s="469"/>
      <c r="N42" s="469"/>
      <c r="O42" s="469"/>
      <c r="P42" s="469"/>
      <c r="Q42" s="469"/>
      <c r="R42" s="469"/>
      <c r="S42" s="469"/>
      <c r="T42" s="533" t="str">
        <f t="shared" si="1"/>
        <v>-</v>
      </c>
      <c r="U42" s="533"/>
      <c r="V42" s="533"/>
      <c r="W42" s="533"/>
      <c r="X42" s="534"/>
      <c r="Y42" s="541"/>
      <c r="Z42" s="489"/>
      <c r="AA42" s="489"/>
      <c r="AB42" s="491"/>
      <c r="AC42" s="519"/>
      <c r="AD42" s="489"/>
      <c r="AE42" s="489"/>
      <c r="AF42" s="491"/>
      <c r="AG42" s="519"/>
      <c r="AH42" s="489"/>
      <c r="AI42" s="489"/>
      <c r="AJ42" s="491"/>
      <c r="AK42" s="519"/>
      <c r="AL42" s="489"/>
      <c r="AM42" s="489"/>
      <c r="AN42" s="491"/>
      <c r="AO42" s="519"/>
      <c r="AP42" s="489"/>
      <c r="AQ42" s="489"/>
      <c r="AR42" s="491"/>
      <c r="AS42" s="519"/>
      <c r="AT42" s="489"/>
      <c r="AU42" s="489"/>
      <c r="AV42" s="491"/>
      <c r="AW42" s="519"/>
      <c r="AX42" s="489"/>
      <c r="AY42" s="489"/>
      <c r="AZ42" s="491"/>
      <c r="BA42" s="519"/>
      <c r="BB42" s="489"/>
      <c r="BC42" s="520"/>
      <c r="BD42" s="542" t="s">
        <v>96</v>
      </c>
      <c r="BE42" s="543"/>
      <c r="BF42" s="543"/>
      <c r="BG42" s="543"/>
      <c r="BH42" s="543"/>
      <c r="BI42" s="543"/>
      <c r="BJ42" s="543"/>
      <c r="BK42" s="543"/>
      <c r="BL42" s="543"/>
      <c r="BM42" s="543"/>
      <c r="BN42" s="543"/>
      <c r="BO42" s="543"/>
      <c r="BP42" s="543"/>
      <c r="BQ42" s="544"/>
      <c r="CL42" s="12"/>
    </row>
    <row r="43" spans="1:90" ht="15" customHeight="1">
      <c r="A43" s="540"/>
      <c r="B43" s="469"/>
      <c r="C43" s="469"/>
      <c r="D43" s="469"/>
      <c r="E43" s="469"/>
      <c r="F43" s="469"/>
      <c r="G43" s="469"/>
      <c r="H43" s="469"/>
      <c r="I43" s="469"/>
      <c r="J43" s="469"/>
      <c r="K43" s="469"/>
      <c r="L43" s="469"/>
      <c r="M43" s="469"/>
      <c r="N43" s="469"/>
      <c r="O43" s="469"/>
      <c r="P43" s="469"/>
      <c r="Q43" s="469"/>
      <c r="R43" s="469"/>
      <c r="S43" s="469"/>
      <c r="T43" s="533" t="str">
        <f t="shared" si="1"/>
        <v>-</v>
      </c>
      <c r="U43" s="533"/>
      <c r="V43" s="533"/>
      <c r="W43" s="533"/>
      <c r="X43" s="534"/>
      <c r="Y43" s="541"/>
      <c r="Z43" s="489"/>
      <c r="AA43" s="489"/>
      <c r="AB43" s="491"/>
      <c r="AC43" s="519"/>
      <c r="AD43" s="489"/>
      <c r="AE43" s="489"/>
      <c r="AF43" s="491"/>
      <c r="AG43" s="519"/>
      <c r="AH43" s="489"/>
      <c r="AI43" s="489"/>
      <c r="AJ43" s="491"/>
      <c r="AK43" s="519"/>
      <c r="AL43" s="489"/>
      <c r="AM43" s="489"/>
      <c r="AN43" s="491"/>
      <c r="AO43" s="519"/>
      <c r="AP43" s="489"/>
      <c r="AQ43" s="489"/>
      <c r="AR43" s="491"/>
      <c r="AS43" s="519"/>
      <c r="AT43" s="489"/>
      <c r="AU43" s="489"/>
      <c r="AV43" s="491"/>
      <c r="AW43" s="519"/>
      <c r="AX43" s="489"/>
      <c r="AY43" s="489"/>
      <c r="AZ43" s="491"/>
      <c r="BA43" s="519"/>
      <c r="BB43" s="489"/>
      <c r="BC43" s="520"/>
      <c r="BD43" s="536" t="s">
        <v>92</v>
      </c>
      <c r="BE43" s="537"/>
      <c r="BF43" s="537"/>
      <c r="BG43" s="537"/>
      <c r="BH43" s="537"/>
      <c r="BI43" s="537"/>
      <c r="BJ43" s="538"/>
      <c r="BK43" s="538"/>
      <c r="BL43" s="538"/>
      <c r="BM43" s="538"/>
      <c r="BN43" s="538"/>
      <c r="BO43" s="538"/>
      <c r="BP43" s="538"/>
      <c r="BQ43" s="539"/>
      <c r="CL43" s="10"/>
    </row>
    <row r="44" spans="1:90" ht="15" customHeight="1">
      <c r="A44" s="540"/>
      <c r="B44" s="469"/>
      <c r="C44" s="469"/>
      <c r="D44" s="469"/>
      <c r="E44" s="469"/>
      <c r="F44" s="469"/>
      <c r="G44" s="469"/>
      <c r="H44" s="469"/>
      <c r="I44" s="469"/>
      <c r="J44" s="469"/>
      <c r="K44" s="469"/>
      <c r="L44" s="469"/>
      <c r="M44" s="469"/>
      <c r="N44" s="469"/>
      <c r="O44" s="469"/>
      <c r="P44" s="469"/>
      <c r="Q44" s="469"/>
      <c r="R44" s="469"/>
      <c r="S44" s="469"/>
      <c r="T44" s="533" t="str">
        <f t="shared" si="1"/>
        <v>-</v>
      </c>
      <c r="U44" s="533"/>
      <c r="V44" s="533"/>
      <c r="W44" s="533"/>
      <c r="X44" s="534"/>
      <c r="Y44" s="541"/>
      <c r="Z44" s="489"/>
      <c r="AA44" s="489"/>
      <c r="AB44" s="491"/>
      <c r="AC44" s="519"/>
      <c r="AD44" s="489"/>
      <c r="AE44" s="489"/>
      <c r="AF44" s="491"/>
      <c r="AG44" s="519"/>
      <c r="AH44" s="489"/>
      <c r="AI44" s="489"/>
      <c r="AJ44" s="491"/>
      <c r="AK44" s="519"/>
      <c r="AL44" s="489"/>
      <c r="AM44" s="489"/>
      <c r="AN44" s="491"/>
      <c r="AO44" s="519"/>
      <c r="AP44" s="489"/>
      <c r="AQ44" s="489"/>
      <c r="AR44" s="491"/>
      <c r="AS44" s="519"/>
      <c r="AT44" s="489"/>
      <c r="AU44" s="489"/>
      <c r="AV44" s="491"/>
      <c r="AW44" s="519"/>
      <c r="AX44" s="489"/>
      <c r="AY44" s="489"/>
      <c r="AZ44" s="491"/>
      <c r="BA44" s="519"/>
      <c r="BB44" s="489"/>
      <c r="BC44" s="520"/>
      <c r="BD44" s="536" t="s">
        <v>93</v>
      </c>
      <c r="BE44" s="537"/>
      <c r="BF44" s="537"/>
      <c r="BG44" s="537"/>
      <c r="BH44" s="537"/>
      <c r="BI44" s="537"/>
      <c r="BJ44" s="538"/>
      <c r="BK44" s="538"/>
      <c r="BL44" s="538"/>
      <c r="BM44" s="538"/>
      <c r="BN44" s="538"/>
      <c r="BO44" s="538"/>
      <c r="BP44" s="538"/>
      <c r="BQ44" s="539"/>
      <c r="CL44" s="10"/>
    </row>
    <row r="45" spans="1:90" ht="15" customHeight="1">
      <c r="A45" s="540"/>
      <c r="B45" s="469"/>
      <c r="C45" s="469"/>
      <c r="D45" s="469"/>
      <c r="E45" s="469"/>
      <c r="F45" s="469"/>
      <c r="G45" s="469"/>
      <c r="H45" s="469"/>
      <c r="I45" s="469"/>
      <c r="J45" s="469"/>
      <c r="K45" s="469"/>
      <c r="L45" s="469"/>
      <c r="M45" s="469"/>
      <c r="N45" s="469"/>
      <c r="O45" s="469"/>
      <c r="P45" s="469"/>
      <c r="Q45" s="469"/>
      <c r="R45" s="469"/>
      <c r="S45" s="469"/>
      <c r="T45" s="533" t="str">
        <f t="shared" si="1"/>
        <v>-</v>
      </c>
      <c r="U45" s="533"/>
      <c r="V45" s="533"/>
      <c r="W45" s="533"/>
      <c r="X45" s="534"/>
      <c r="Y45" s="541"/>
      <c r="Z45" s="489"/>
      <c r="AA45" s="489"/>
      <c r="AB45" s="491"/>
      <c r="AC45" s="519"/>
      <c r="AD45" s="489"/>
      <c r="AE45" s="489"/>
      <c r="AF45" s="491"/>
      <c r="AG45" s="519"/>
      <c r="AH45" s="489"/>
      <c r="AI45" s="489"/>
      <c r="AJ45" s="491"/>
      <c r="AK45" s="519"/>
      <c r="AL45" s="489"/>
      <c r="AM45" s="489"/>
      <c r="AN45" s="491"/>
      <c r="AO45" s="519"/>
      <c r="AP45" s="489"/>
      <c r="AQ45" s="489"/>
      <c r="AR45" s="491"/>
      <c r="AS45" s="519"/>
      <c r="AT45" s="489"/>
      <c r="AU45" s="489"/>
      <c r="AV45" s="491"/>
      <c r="AW45" s="519"/>
      <c r="AX45" s="489"/>
      <c r="AY45" s="489"/>
      <c r="AZ45" s="491"/>
      <c r="BA45" s="519"/>
      <c r="BB45" s="489"/>
      <c r="BC45" s="520"/>
      <c r="BD45" s="536" t="s">
        <v>94</v>
      </c>
      <c r="BE45" s="537"/>
      <c r="BF45" s="537"/>
      <c r="BG45" s="537"/>
      <c r="BH45" s="537"/>
      <c r="BI45" s="537"/>
      <c r="BJ45" s="538"/>
      <c r="BK45" s="538"/>
      <c r="BL45" s="538"/>
      <c r="BM45" s="538"/>
      <c r="BN45" s="538"/>
      <c r="BO45" s="538"/>
      <c r="BP45" s="538"/>
      <c r="BQ45" s="539"/>
      <c r="CL45" s="12"/>
    </row>
    <row r="46" spans="1:90" ht="15" customHeight="1" thickBot="1">
      <c r="A46" s="462"/>
      <c r="B46" s="463"/>
      <c r="C46" s="463"/>
      <c r="D46" s="463"/>
      <c r="E46" s="463"/>
      <c r="F46" s="463"/>
      <c r="G46" s="463"/>
      <c r="H46" s="463"/>
      <c r="I46" s="463"/>
      <c r="J46" s="463"/>
      <c r="K46" s="463"/>
      <c r="L46" s="463"/>
      <c r="M46" s="463"/>
      <c r="N46" s="463"/>
      <c r="O46" s="463"/>
      <c r="P46" s="463"/>
      <c r="Q46" s="463"/>
      <c r="R46" s="463"/>
      <c r="S46" s="463"/>
      <c r="T46" s="533" t="str">
        <f t="shared" si="1"/>
        <v>-</v>
      </c>
      <c r="U46" s="533"/>
      <c r="V46" s="533"/>
      <c r="W46" s="533"/>
      <c r="X46" s="534"/>
      <c r="Y46" s="535"/>
      <c r="Z46" s="531"/>
      <c r="AA46" s="531"/>
      <c r="AB46" s="532"/>
      <c r="AC46" s="530"/>
      <c r="AD46" s="531"/>
      <c r="AE46" s="531"/>
      <c r="AF46" s="532"/>
      <c r="AG46" s="530"/>
      <c r="AH46" s="531"/>
      <c r="AI46" s="531"/>
      <c r="AJ46" s="532"/>
      <c r="AK46" s="530"/>
      <c r="AL46" s="531"/>
      <c r="AM46" s="531"/>
      <c r="AN46" s="532"/>
      <c r="AO46" s="530"/>
      <c r="AP46" s="531"/>
      <c r="AQ46" s="531"/>
      <c r="AR46" s="532"/>
      <c r="AS46" s="530"/>
      <c r="AT46" s="531"/>
      <c r="AU46" s="531"/>
      <c r="AV46" s="532"/>
      <c r="AW46" s="530"/>
      <c r="AX46" s="531"/>
      <c r="AY46" s="531"/>
      <c r="AZ46" s="532"/>
      <c r="BA46" s="519"/>
      <c r="BB46" s="489"/>
      <c r="BC46" s="520"/>
      <c r="BD46" s="521" t="s">
        <v>95</v>
      </c>
      <c r="BE46" s="522"/>
      <c r="BF46" s="522"/>
      <c r="BG46" s="522"/>
      <c r="BH46" s="522"/>
      <c r="BI46" s="522"/>
      <c r="BJ46" s="463"/>
      <c r="BK46" s="463"/>
      <c r="BL46" s="463"/>
      <c r="BM46" s="463"/>
      <c r="BN46" s="463"/>
      <c r="BO46" s="463"/>
      <c r="BP46" s="463"/>
      <c r="BQ46" s="464"/>
    </row>
    <row r="47" spans="1:90" ht="25.5" customHeight="1" thickBot="1">
      <c r="A47" s="523"/>
      <c r="B47" s="524"/>
      <c r="C47" s="524"/>
      <c r="D47" s="524"/>
      <c r="E47" s="524"/>
      <c r="F47" s="524"/>
      <c r="G47" s="524"/>
      <c r="H47" s="524"/>
      <c r="I47" s="524"/>
      <c r="J47" s="524"/>
      <c r="K47" s="524"/>
      <c r="L47" s="524"/>
      <c r="M47" s="524"/>
      <c r="N47" s="524"/>
      <c r="O47" s="524"/>
      <c r="P47" s="524"/>
      <c r="Q47" s="524"/>
      <c r="R47" s="524"/>
      <c r="S47" s="524"/>
      <c r="T47" s="524"/>
      <c r="U47" s="524"/>
      <c r="V47" s="524"/>
      <c r="W47" s="524"/>
      <c r="X47" s="524"/>
      <c r="Y47" s="524"/>
      <c r="Z47" s="524"/>
      <c r="AA47" s="524"/>
      <c r="AB47" s="524"/>
      <c r="AC47" s="524"/>
      <c r="AD47" s="524"/>
      <c r="AE47" s="524"/>
      <c r="AF47" s="524"/>
      <c r="AG47" s="524"/>
      <c r="AH47" s="524"/>
      <c r="AI47" s="524"/>
      <c r="AJ47" s="524"/>
      <c r="AK47" s="524"/>
      <c r="AL47" s="524"/>
      <c r="AM47" s="524"/>
      <c r="AN47" s="524"/>
      <c r="AO47" s="524"/>
      <c r="AP47" s="524"/>
      <c r="AQ47" s="524"/>
      <c r="AR47" s="524"/>
      <c r="AS47" s="524"/>
      <c r="AT47" s="524"/>
      <c r="AU47" s="524"/>
      <c r="AV47" s="524"/>
      <c r="AW47" s="524"/>
      <c r="AX47" s="524"/>
      <c r="AY47" s="524"/>
      <c r="AZ47" s="524"/>
      <c r="BA47" s="524"/>
      <c r="BB47" s="524"/>
      <c r="BC47" s="524"/>
      <c r="BD47" s="524"/>
      <c r="BE47" s="524"/>
      <c r="BF47" s="524"/>
      <c r="BG47" s="524"/>
      <c r="BH47" s="524"/>
      <c r="BI47" s="524"/>
      <c r="BJ47" s="524"/>
      <c r="BK47" s="524"/>
      <c r="BL47" s="524"/>
      <c r="BM47" s="524"/>
      <c r="BN47" s="524"/>
      <c r="BO47" s="524"/>
      <c r="BP47" s="524"/>
      <c r="BQ47" s="525"/>
    </row>
    <row r="48" spans="1:90" ht="15" customHeight="1" thickBot="1">
      <c r="A48" s="458" t="s">
        <v>105</v>
      </c>
      <c r="B48" s="459"/>
      <c r="C48" s="459"/>
      <c r="D48" s="459" t="s">
        <v>106</v>
      </c>
      <c r="E48" s="459"/>
      <c r="F48" s="459"/>
      <c r="G48" s="459" t="s">
        <v>107</v>
      </c>
      <c r="H48" s="459"/>
      <c r="I48" s="526"/>
      <c r="J48" s="527" t="s">
        <v>108</v>
      </c>
      <c r="K48" s="528"/>
      <c r="L48" s="528"/>
      <c r="M48" s="528"/>
      <c r="N48" s="528"/>
      <c r="O48" s="528"/>
      <c r="P48" s="528"/>
      <c r="Q48" s="528"/>
      <c r="R48" s="528"/>
      <c r="S48" s="528"/>
      <c r="T48" s="528"/>
      <c r="U48" s="528"/>
      <c r="V48" s="528"/>
      <c r="W48" s="528"/>
      <c r="X48" s="528"/>
      <c r="Y48" s="528"/>
      <c r="Z48" s="528"/>
      <c r="AA48" s="528"/>
      <c r="AB48" s="528"/>
      <c r="AC48" s="528"/>
      <c r="AD48" s="528"/>
      <c r="AE48" s="528"/>
      <c r="AF48" s="528"/>
      <c r="AG48" s="528"/>
      <c r="AH48" s="528"/>
      <c r="AI48" s="528"/>
      <c r="AJ48" s="528"/>
      <c r="AK48" s="528"/>
      <c r="AL48" s="528"/>
      <c r="AM48" s="528"/>
      <c r="AN48" s="528"/>
      <c r="AO48" s="528"/>
      <c r="AP48" s="528"/>
      <c r="AQ48" s="528"/>
      <c r="AR48" s="528"/>
      <c r="AS48" s="528"/>
      <c r="AT48" s="528"/>
      <c r="AU48" s="528"/>
      <c r="AV48" s="528"/>
      <c r="AW48" s="528"/>
      <c r="AX48" s="528"/>
      <c r="AY48" s="528"/>
      <c r="AZ48" s="528"/>
      <c r="BA48" s="528"/>
      <c r="BB48" s="528"/>
      <c r="BC48" s="528"/>
      <c r="BD48" s="528"/>
      <c r="BE48" s="528"/>
      <c r="BF48" s="528"/>
      <c r="BG48" s="528"/>
      <c r="BH48" s="528"/>
      <c r="BI48" s="528"/>
      <c r="BJ48" s="528"/>
      <c r="BK48" s="528"/>
      <c r="BL48" s="528"/>
      <c r="BM48" s="528"/>
      <c r="BN48" s="528"/>
      <c r="BO48" s="528"/>
      <c r="BP48" s="528"/>
      <c r="BQ48" s="529"/>
    </row>
    <row r="49" spans="1:91" ht="15" customHeight="1">
      <c r="A49" s="513">
        <v>0.41666666666666669</v>
      </c>
      <c r="B49" s="514"/>
      <c r="C49" s="514"/>
      <c r="D49" s="515">
        <v>0.5</v>
      </c>
      <c r="E49" s="514"/>
      <c r="F49" s="516"/>
      <c r="G49" s="492">
        <v>2</v>
      </c>
      <c r="H49" s="492"/>
      <c r="I49" s="492"/>
      <c r="J49" s="517" t="s">
        <v>412</v>
      </c>
      <c r="K49" s="517"/>
      <c r="L49" s="517"/>
      <c r="M49" s="517"/>
      <c r="N49" s="517"/>
      <c r="O49" s="517"/>
      <c r="P49" s="517"/>
      <c r="Q49" s="517"/>
      <c r="R49" s="517"/>
      <c r="S49" s="517"/>
      <c r="T49" s="517"/>
      <c r="U49" s="517"/>
      <c r="V49" s="517"/>
      <c r="W49" s="517"/>
      <c r="X49" s="517"/>
      <c r="Y49" s="517"/>
      <c r="Z49" s="517"/>
      <c r="AA49" s="517"/>
      <c r="AB49" s="517"/>
      <c r="AC49" s="517"/>
      <c r="AD49" s="517"/>
      <c r="AE49" s="517"/>
      <c r="AF49" s="517"/>
      <c r="AG49" s="517"/>
      <c r="AH49" s="517"/>
      <c r="AI49" s="517"/>
      <c r="AJ49" s="517"/>
      <c r="AK49" s="517"/>
      <c r="AL49" s="517"/>
      <c r="AM49" s="517"/>
      <c r="AN49" s="517"/>
      <c r="AO49" s="517"/>
      <c r="AP49" s="517"/>
      <c r="AQ49" s="517"/>
      <c r="AR49" s="517"/>
      <c r="AS49" s="517"/>
      <c r="AT49" s="517"/>
      <c r="AU49" s="517"/>
      <c r="AV49" s="517"/>
      <c r="AW49" s="517"/>
      <c r="AX49" s="517"/>
      <c r="AY49" s="517"/>
      <c r="AZ49" s="517"/>
      <c r="BA49" s="517"/>
      <c r="BB49" s="517"/>
      <c r="BC49" s="517"/>
      <c r="BD49" s="517"/>
      <c r="BE49" s="517"/>
      <c r="BF49" s="517"/>
      <c r="BG49" s="517"/>
      <c r="BH49" s="517"/>
      <c r="BI49" s="517"/>
      <c r="BJ49" s="517"/>
      <c r="BK49" s="517"/>
      <c r="BL49" s="517"/>
      <c r="BM49" s="517"/>
      <c r="BN49" s="517"/>
      <c r="BO49" s="517"/>
      <c r="BP49" s="517"/>
      <c r="BQ49" s="518"/>
    </row>
    <row r="50" spans="1:91" ht="15" customHeight="1">
      <c r="A50" s="488">
        <v>0.5</v>
      </c>
      <c r="B50" s="489"/>
      <c r="C50" s="489"/>
      <c r="D50" s="490">
        <v>0.58333333333333337</v>
      </c>
      <c r="E50" s="489"/>
      <c r="F50" s="491"/>
      <c r="G50" s="492">
        <v>2</v>
      </c>
      <c r="H50" s="492"/>
      <c r="I50" s="492"/>
      <c r="J50" s="504" t="s">
        <v>413</v>
      </c>
      <c r="K50" s="504"/>
      <c r="L50" s="504"/>
      <c r="M50" s="504"/>
      <c r="N50" s="504"/>
      <c r="O50" s="504"/>
      <c r="P50" s="504"/>
      <c r="Q50" s="504"/>
      <c r="R50" s="504"/>
      <c r="S50" s="504"/>
      <c r="T50" s="504"/>
      <c r="U50" s="504"/>
      <c r="V50" s="504"/>
      <c r="W50" s="504"/>
      <c r="X50" s="504"/>
      <c r="Y50" s="504"/>
      <c r="Z50" s="504"/>
      <c r="AA50" s="504"/>
      <c r="AB50" s="504"/>
      <c r="AC50" s="504"/>
      <c r="AD50" s="504"/>
      <c r="AE50" s="504"/>
      <c r="AF50" s="504"/>
      <c r="AG50" s="504"/>
      <c r="AH50" s="504"/>
      <c r="AI50" s="504"/>
      <c r="AJ50" s="504"/>
      <c r="AK50" s="504"/>
      <c r="AL50" s="504"/>
      <c r="AM50" s="504"/>
      <c r="AN50" s="504"/>
      <c r="AO50" s="504"/>
      <c r="AP50" s="504"/>
      <c r="AQ50" s="504"/>
      <c r="AR50" s="504"/>
      <c r="AS50" s="504"/>
      <c r="AT50" s="504"/>
      <c r="AU50" s="504"/>
      <c r="AV50" s="504"/>
      <c r="AW50" s="504"/>
      <c r="AX50" s="504"/>
      <c r="AY50" s="504"/>
      <c r="AZ50" s="504"/>
      <c r="BA50" s="504"/>
      <c r="BB50" s="504"/>
      <c r="BC50" s="504"/>
      <c r="BD50" s="504"/>
      <c r="BE50" s="504"/>
      <c r="BF50" s="504"/>
      <c r="BG50" s="504"/>
      <c r="BH50" s="504"/>
      <c r="BI50" s="504"/>
      <c r="BJ50" s="504"/>
      <c r="BK50" s="504"/>
      <c r="BL50" s="504"/>
      <c r="BM50" s="504"/>
      <c r="BN50" s="504"/>
      <c r="BO50" s="504"/>
      <c r="BP50" s="504"/>
      <c r="BQ50" s="505"/>
    </row>
    <row r="51" spans="1:91" ht="15" customHeight="1">
      <c r="A51" s="488">
        <v>0.58333333333333337</v>
      </c>
      <c r="B51" s="489"/>
      <c r="C51" s="489"/>
      <c r="D51" s="490">
        <v>0.64583333333333337</v>
      </c>
      <c r="E51" s="489"/>
      <c r="F51" s="491"/>
      <c r="G51" s="492">
        <v>1.5</v>
      </c>
      <c r="H51" s="492"/>
      <c r="I51" s="492"/>
      <c r="J51" s="504" t="s">
        <v>418</v>
      </c>
      <c r="K51" s="504"/>
      <c r="L51" s="504"/>
      <c r="M51" s="504"/>
      <c r="N51" s="504"/>
      <c r="O51" s="504"/>
      <c r="P51" s="504"/>
      <c r="Q51" s="504"/>
      <c r="R51" s="504"/>
      <c r="S51" s="504"/>
      <c r="T51" s="504"/>
      <c r="U51" s="504"/>
      <c r="V51" s="504"/>
      <c r="W51" s="504"/>
      <c r="X51" s="504"/>
      <c r="Y51" s="504"/>
      <c r="Z51" s="504"/>
      <c r="AA51" s="504"/>
      <c r="AB51" s="504"/>
      <c r="AC51" s="504"/>
      <c r="AD51" s="504"/>
      <c r="AE51" s="504"/>
      <c r="AF51" s="504"/>
      <c r="AG51" s="504"/>
      <c r="AH51" s="504"/>
      <c r="AI51" s="504"/>
      <c r="AJ51" s="504"/>
      <c r="AK51" s="504"/>
      <c r="AL51" s="504"/>
      <c r="AM51" s="504"/>
      <c r="AN51" s="504"/>
      <c r="AO51" s="504"/>
      <c r="AP51" s="504"/>
      <c r="AQ51" s="504"/>
      <c r="AR51" s="504"/>
      <c r="AS51" s="504"/>
      <c r="AT51" s="504"/>
      <c r="AU51" s="504"/>
      <c r="AV51" s="504"/>
      <c r="AW51" s="504"/>
      <c r="AX51" s="504"/>
      <c r="AY51" s="504"/>
      <c r="AZ51" s="504"/>
      <c r="BA51" s="504"/>
      <c r="BB51" s="504"/>
      <c r="BC51" s="504"/>
      <c r="BD51" s="504"/>
      <c r="BE51" s="504"/>
      <c r="BF51" s="504"/>
      <c r="BG51" s="504"/>
      <c r="BH51" s="504"/>
      <c r="BI51" s="504"/>
      <c r="BJ51" s="504"/>
      <c r="BK51" s="504"/>
      <c r="BL51" s="504"/>
      <c r="BM51" s="504"/>
      <c r="BN51" s="504"/>
      <c r="BO51" s="504"/>
      <c r="BP51" s="504"/>
      <c r="BQ51" s="505"/>
    </row>
    <row r="52" spans="1:91" ht="15" customHeight="1">
      <c r="A52" s="510">
        <v>0.64583333333333337</v>
      </c>
      <c r="B52" s="511"/>
      <c r="C52" s="511"/>
      <c r="D52" s="511">
        <v>0.6875</v>
      </c>
      <c r="E52" s="511"/>
      <c r="F52" s="512"/>
      <c r="G52" s="492">
        <v>1</v>
      </c>
      <c r="H52" s="492"/>
      <c r="I52" s="492"/>
      <c r="J52" s="504" t="s">
        <v>419</v>
      </c>
      <c r="K52" s="504"/>
      <c r="L52" s="504"/>
      <c r="M52" s="504"/>
      <c r="N52" s="504"/>
      <c r="O52" s="504"/>
      <c r="P52" s="504"/>
      <c r="Q52" s="504"/>
      <c r="R52" s="504"/>
      <c r="S52" s="504"/>
      <c r="T52" s="504"/>
      <c r="U52" s="504"/>
      <c r="V52" s="504"/>
      <c r="W52" s="504"/>
      <c r="X52" s="504"/>
      <c r="Y52" s="504"/>
      <c r="Z52" s="504"/>
      <c r="AA52" s="504"/>
      <c r="AB52" s="504"/>
      <c r="AC52" s="504"/>
      <c r="AD52" s="504"/>
      <c r="AE52" s="504"/>
      <c r="AF52" s="504"/>
      <c r="AG52" s="504"/>
      <c r="AH52" s="504"/>
      <c r="AI52" s="504"/>
      <c r="AJ52" s="504"/>
      <c r="AK52" s="504"/>
      <c r="AL52" s="504"/>
      <c r="AM52" s="504"/>
      <c r="AN52" s="504"/>
      <c r="AO52" s="504"/>
      <c r="AP52" s="504"/>
      <c r="AQ52" s="504"/>
      <c r="AR52" s="504"/>
      <c r="AS52" s="504"/>
      <c r="AT52" s="504"/>
      <c r="AU52" s="504"/>
      <c r="AV52" s="504"/>
      <c r="AW52" s="504"/>
      <c r="AX52" s="504"/>
      <c r="AY52" s="504"/>
      <c r="AZ52" s="504"/>
      <c r="BA52" s="504"/>
      <c r="BB52" s="504"/>
      <c r="BC52" s="504"/>
      <c r="BD52" s="504"/>
      <c r="BE52" s="504"/>
      <c r="BF52" s="504"/>
      <c r="BG52" s="504"/>
      <c r="BH52" s="504"/>
      <c r="BI52" s="504"/>
      <c r="BJ52" s="504"/>
      <c r="BK52" s="504"/>
      <c r="BL52" s="504"/>
      <c r="BM52" s="504"/>
      <c r="BN52" s="504"/>
      <c r="BO52" s="504"/>
      <c r="BP52" s="504"/>
      <c r="BQ52" s="505"/>
      <c r="CM52" s="48"/>
    </row>
    <row r="53" spans="1:91" ht="15" customHeight="1">
      <c r="A53" s="488">
        <v>0.6875</v>
      </c>
      <c r="B53" s="489"/>
      <c r="C53" s="489"/>
      <c r="D53" s="490">
        <v>0.88541666666666663</v>
      </c>
      <c r="E53" s="489"/>
      <c r="F53" s="491"/>
      <c r="G53" s="508">
        <v>4.75</v>
      </c>
      <c r="H53" s="508"/>
      <c r="I53" s="508"/>
      <c r="J53" s="509" t="s">
        <v>421</v>
      </c>
      <c r="K53" s="504"/>
      <c r="L53" s="504"/>
      <c r="M53" s="504"/>
      <c r="N53" s="504"/>
      <c r="O53" s="504"/>
      <c r="P53" s="504"/>
      <c r="Q53" s="504"/>
      <c r="R53" s="504"/>
      <c r="S53" s="504"/>
      <c r="T53" s="504"/>
      <c r="U53" s="504"/>
      <c r="V53" s="504"/>
      <c r="W53" s="504"/>
      <c r="X53" s="504"/>
      <c r="Y53" s="504"/>
      <c r="Z53" s="504"/>
      <c r="AA53" s="504"/>
      <c r="AB53" s="504"/>
      <c r="AC53" s="504"/>
      <c r="AD53" s="504"/>
      <c r="AE53" s="504"/>
      <c r="AF53" s="504"/>
      <c r="AG53" s="504"/>
      <c r="AH53" s="504"/>
      <c r="AI53" s="504"/>
      <c r="AJ53" s="504"/>
      <c r="AK53" s="504"/>
      <c r="AL53" s="504"/>
      <c r="AM53" s="504"/>
      <c r="AN53" s="504"/>
      <c r="AO53" s="504"/>
      <c r="AP53" s="504"/>
      <c r="AQ53" s="504"/>
      <c r="AR53" s="504"/>
      <c r="AS53" s="504"/>
      <c r="AT53" s="504"/>
      <c r="AU53" s="504"/>
      <c r="AV53" s="504"/>
      <c r="AW53" s="504"/>
      <c r="AX53" s="504"/>
      <c r="AY53" s="504"/>
      <c r="AZ53" s="504"/>
      <c r="BA53" s="504"/>
      <c r="BB53" s="504"/>
      <c r="BC53" s="504"/>
      <c r="BD53" s="504"/>
      <c r="BE53" s="504"/>
      <c r="BF53" s="504"/>
      <c r="BG53" s="504"/>
      <c r="BH53" s="504"/>
      <c r="BI53" s="504"/>
      <c r="BJ53" s="504"/>
      <c r="BK53" s="504"/>
      <c r="BL53" s="504"/>
      <c r="BM53" s="504"/>
      <c r="BN53" s="504"/>
      <c r="BO53" s="504"/>
      <c r="BP53" s="504"/>
      <c r="BQ53" s="505"/>
      <c r="CM53" s="48"/>
    </row>
    <row r="54" spans="1:91" ht="15" customHeight="1">
      <c r="A54" s="488">
        <v>0.88541666666666663</v>
      </c>
      <c r="B54" s="489"/>
      <c r="C54" s="489"/>
      <c r="D54" s="490">
        <v>8.3333333333333329E-2</v>
      </c>
      <c r="E54" s="489"/>
      <c r="F54" s="491"/>
      <c r="G54" s="492">
        <v>4.75</v>
      </c>
      <c r="H54" s="492"/>
      <c r="I54" s="492"/>
      <c r="J54" s="504" t="s">
        <v>422</v>
      </c>
      <c r="K54" s="504"/>
      <c r="L54" s="504"/>
      <c r="M54" s="504"/>
      <c r="N54" s="504"/>
      <c r="O54" s="504"/>
      <c r="P54" s="504"/>
      <c r="Q54" s="504"/>
      <c r="R54" s="504"/>
      <c r="S54" s="504"/>
      <c r="T54" s="504"/>
      <c r="U54" s="504"/>
      <c r="V54" s="504"/>
      <c r="W54" s="504"/>
      <c r="X54" s="504"/>
      <c r="Y54" s="504"/>
      <c r="Z54" s="504"/>
      <c r="AA54" s="504"/>
      <c r="AB54" s="504"/>
      <c r="AC54" s="504"/>
      <c r="AD54" s="504"/>
      <c r="AE54" s="504"/>
      <c r="AF54" s="504"/>
      <c r="AG54" s="504"/>
      <c r="AH54" s="504"/>
      <c r="AI54" s="504"/>
      <c r="AJ54" s="504"/>
      <c r="AK54" s="504"/>
      <c r="AL54" s="504"/>
      <c r="AM54" s="504"/>
      <c r="AN54" s="504"/>
      <c r="AO54" s="504"/>
      <c r="AP54" s="504"/>
      <c r="AQ54" s="504"/>
      <c r="AR54" s="504"/>
      <c r="AS54" s="504"/>
      <c r="AT54" s="504"/>
      <c r="AU54" s="504"/>
      <c r="AV54" s="504"/>
      <c r="AW54" s="504"/>
      <c r="AX54" s="504"/>
      <c r="AY54" s="504"/>
      <c r="AZ54" s="504"/>
      <c r="BA54" s="504"/>
      <c r="BB54" s="504"/>
      <c r="BC54" s="504"/>
      <c r="BD54" s="504"/>
      <c r="BE54" s="504"/>
      <c r="BF54" s="504"/>
      <c r="BG54" s="504"/>
      <c r="BH54" s="504"/>
      <c r="BI54" s="504"/>
      <c r="BJ54" s="504"/>
      <c r="BK54" s="504"/>
      <c r="BL54" s="504"/>
      <c r="BM54" s="504"/>
      <c r="BN54" s="504"/>
      <c r="BO54" s="504"/>
      <c r="BP54" s="504"/>
      <c r="BQ54" s="505"/>
    </row>
    <row r="55" spans="1:91" ht="15" customHeight="1">
      <c r="A55" s="488">
        <v>8.3333333333333329E-2</v>
      </c>
      <c r="B55" s="489"/>
      <c r="C55" s="489"/>
      <c r="D55" s="490">
        <v>0.25</v>
      </c>
      <c r="E55" s="489"/>
      <c r="F55" s="491"/>
      <c r="G55" s="492">
        <v>4</v>
      </c>
      <c r="H55" s="492"/>
      <c r="I55" s="492"/>
      <c r="J55" s="504" t="s">
        <v>446</v>
      </c>
      <c r="K55" s="504"/>
      <c r="L55" s="504"/>
      <c r="M55" s="504"/>
      <c r="N55" s="504"/>
      <c r="O55" s="504"/>
      <c r="P55" s="504"/>
      <c r="Q55" s="504"/>
      <c r="R55" s="504"/>
      <c r="S55" s="504"/>
      <c r="T55" s="504"/>
      <c r="U55" s="504"/>
      <c r="V55" s="504"/>
      <c r="W55" s="504"/>
      <c r="X55" s="504"/>
      <c r="Y55" s="504"/>
      <c r="Z55" s="504"/>
      <c r="AA55" s="504"/>
      <c r="AB55" s="504"/>
      <c r="AC55" s="504"/>
      <c r="AD55" s="504"/>
      <c r="AE55" s="504"/>
      <c r="AF55" s="504"/>
      <c r="AG55" s="504"/>
      <c r="AH55" s="504"/>
      <c r="AI55" s="504"/>
      <c r="AJ55" s="504"/>
      <c r="AK55" s="504"/>
      <c r="AL55" s="504"/>
      <c r="AM55" s="504"/>
      <c r="AN55" s="504"/>
      <c r="AO55" s="504"/>
      <c r="AP55" s="504"/>
      <c r="AQ55" s="504"/>
      <c r="AR55" s="504"/>
      <c r="AS55" s="504"/>
      <c r="AT55" s="504"/>
      <c r="AU55" s="504"/>
      <c r="AV55" s="504"/>
      <c r="AW55" s="504"/>
      <c r="AX55" s="504"/>
      <c r="AY55" s="504"/>
      <c r="AZ55" s="504"/>
      <c r="BA55" s="504"/>
      <c r="BB55" s="504"/>
      <c r="BC55" s="504"/>
      <c r="BD55" s="504"/>
      <c r="BE55" s="504"/>
      <c r="BF55" s="504"/>
      <c r="BG55" s="504"/>
      <c r="BH55" s="504"/>
      <c r="BI55" s="504"/>
      <c r="BJ55" s="504"/>
      <c r="BK55" s="504"/>
      <c r="BL55" s="504"/>
      <c r="BM55" s="504"/>
      <c r="BN55" s="504"/>
      <c r="BO55" s="504"/>
      <c r="BP55" s="504"/>
      <c r="BQ55" s="505"/>
    </row>
    <row r="56" spans="1:91" ht="15" customHeight="1">
      <c r="A56" s="488"/>
      <c r="B56" s="489"/>
      <c r="C56" s="489"/>
      <c r="D56" s="490"/>
      <c r="E56" s="489"/>
      <c r="F56" s="491"/>
      <c r="G56" s="492"/>
      <c r="H56" s="492"/>
      <c r="I56" s="492"/>
      <c r="J56" s="504"/>
      <c r="K56" s="504"/>
      <c r="L56" s="504"/>
      <c r="M56" s="504"/>
      <c r="N56" s="504"/>
      <c r="O56" s="504"/>
      <c r="P56" s="504"/>
      <c r="Q56" s="504"/>
      <c r="R56" s="504"/>
      <c r="S56" s="504"/>
      <c r="T56" s="504"/>
      <c r="U56" s="504"/>
      <c r="V56" s="504"/>
      <c r="W56" s="504"/>
      <c r="X56" s="504"/>
      <c r="Y56" s="504"/>
      <c r="Z56" s="504"/>
      <c r="AA56" s="504"/>
      <c r="AB56" s="504"/>
      <c r="AC56" s="504"/>
      <c r="AD56" s="504"/>
      <c r="AE56" s="504"/>
      <c r="AF56" s="504"/>
      <c r="AG56" s="504"/>
      <c r="AH56" s="504"/>
      <c r="AI56" s="504"/>
      <c r="AJ56" s="504"/>
      <c r="AK56" s="504"/>
      <c r="AL56" s="504"/>
      <c r="AM56" s="504"/>
      <c r="AN56" s="504"/>
      <c r="AO56" s="504"/>
      <c r="AP56" s="504"/>
      <c r="AQ56" s="504"/>
      <c r="AR56" s="504"/>
      <c r="AS56" s="504"/>
      <c r="AT56" s="504"/>
      <c r="AU56" s="504"/>
      <c r="AV56" s="504"/>
      <c r="AW56" s="504"/>
      <c r="AX56" s="504"/>
      <c r="AY56" s="504"/>
      <c r="AZ56" s="504"/>
      <c r="BA56" s="504"/>
      <c r="BB56" s="504"/>
      <c r="BC56" s="504"/>
      <c r="BD56" s="504"/>
      <c r="BE56" s="504"/>
      <c r="BF56" s="504"/>
      <c r="BG56" s="504"/>
      <c r="BH56" s="504"/>
      <c r="BI56" s="504"/>
      <c r="BJ56" s="504"/>
      <c r="BK56" s="504"/>
      <c r="BL56" s="504"/>
      <c r="BM56" s="504"/>
      <c r="BN56" s="504"/>
      <c r="BO56" s="504"/>
      <c r="BP56" s="504"/>
      <c r="BQ56" s="505"/>
      <c r="BU56" s="49"/>
    </row>
    <row r="57" spans="1:91" ht="15" customHeight="1">
      <c r="A57" s="488"/>
      <c r="B57" s="489"/>
      <c r="C57" s="489"/>
      <c r="D57" s="490"/>
      <c r="E57" s="489"/>
      <c r="F57" s="491"/>
      <c r="G57" s="492"/>
      <c r="H57" s="492"/>
      <c r="I57" s="492"/>
      <c r="J57" s="504"/>
      <c r="K57" s="504"/>
      <c r="L57" s="504"/>
      <c r="M57" s="504"/>
      <c r="N57" s="504"/>
      <c r="O57" s="504"/>
      <c r="P57" s="504"/>
      <c r="Q57" s="504"/>
      <c r="R57" s="504"/>
      <c r="S57" s="504"/>
      <c r="T57" s="504"/>
      <c r="U57" s="504"/>
      <c r="V57" s="504"/>
      <c r="W57" s="504"/>
      <c r="X57" s="504"/>
      <c r="Y57" s="504"/>
      <c r="Z57" s="504"/>
      <c r="AA57" s="504"/>
      <c r="AB57" s="504"/>
      <c r="AC57" s="504"/>
      <c r="AD57" s="504"/>
      <c r="AE57" s="504"/>
      <c r="AF57" s="504"/>
      <c r="AG57" s="504"/>
      <c r="AH57" s="504"/>
      <c r="AI57" s="504"/>
      <c r="AJ57" s="504"/>
      <c r="AK57" s="504"/>
      <c r="AL57" s="504"/>
      <c r="AM57" s="504"/>
      <c r="AN57" s="504"/>
      <c r="AO57" s="504"/>
      <c r="AP57" s="504"/>
      <c r="AQ57" s="504"/>
      <c r="AR57" s="504"/>
      <c r="AS57" s="504"/>
      <c r="AT57" s="504"/>
      <c r="AU57" s="504"/>
      <c r="AV57" s="504"/>
      <c r="AW57" s="504"/>
      <c r="AX57" s="504"/>
      <c r="AY57" s="504"/>
      <c r="AZ57" s="504"/>
      <c r="BA57" s="504"/>
      <c r="BB57" s="504"/>
      <c r="BC57" s="504"/>
      <c r="BD57" s="504"/>
      <c r="BE57" s="504"/>
      <c r="BF57" s="504"/>
      <c r="BG57" s="504"/>
      <c r="BH57" s="504"/>
      <c r="BI57" s="504"/>
      <c r="BJ57" s="504"/>
      <c r="BK57" s="504"/>
      <c r="BL57" s="504"/>
      <c r="BM57" s="504"/>
      <c r="BN57" s="504"/>
      <c r="BO57" s="504"/>
      <c r="BP57" s="504"/>
      <c r="BQ57" s="505"/>
    </row>
    <row r="58" spans="1:91" ht="15" customHeight="1">
      <c r="A58" s="488"/>
      <c r="B58" s="489"/>
      <c r="C58" s="489"/>
      <c r="D58" s="490"/>
      <c r="E58" s="489"/>
      <c r="F58" s="491"/>
      <c r="G58" s="492"/>
      <c r="H58" s="492"/>
      <c r="I58" s="492"/>
      <c r="J58" s="504"/>
      <c r="K58" s="504"/>
      <c r="L58" s="504"/>
      <c r="M58" s="504"/>
      <c r="N58" s="504"/>
      <c r="O58" s="504"/>
      <c r="P58" s="504"/>
      <c r="Q58" s="504"/>
      <c r="R58" s="504"/>
      <c r="S58" s="504"/>
      <c r="T58" s="504"/>
      <c r="U58" s="504"/>
      <c r="V58" s="504"/>
      <c r="W58" s="504"/>
      <c r="X58" s="504"/>
      <c r="Y58" s="504"/>
      <c r="Z58" s="504"/>
      <c r="AA58" s="504"/>
      <c r="AB58" s="504"/>
      <c r="AC58" s="504"/>
      <c r="AD58" s="504"/>
      <c r="AE58" s="504"/>
      <c r="AF58" s="504"/>
      <c r="AG58" s="504"/>
      <c r="AH58" s="504"/>
      <c r="AI58" s="504"/>
      <c r="AJ58" s="504"/>
      <c r="AK58" s="504"/>
      <c r="AL58" s="504"/>
      <c r="AM58" s="504"/>
      <c r="AN58" s="504"/>
      <c r="AO58" s="504"/>
      <c r="AP58" s="504"/>
      <c r="AQ58" s="504"/>
      <c r="AR58" s="504"/>
      <c r="AS58" s="504"/>
      <c r="AT58" s="504"/>
      <c r="AU58" s="504"/>
      <c r="AV58" s="504"/>
      <c r="AW58" s="504"/>
      <c r="AX58" s="504"/>
      <c r="AY58" s="504"/>
      <c r="AZ58" s="504"/>
      <c r="BA58" s="504"/>
      <c r="BB58" s="504"/>
      <c r="BC58" s="504"/>
      <c r="BD58" s="504"/>
      <c r="BE58" s="504"/>
      <c r="BF58" s="504"/>
      <c r="BG58" s="504"/>
      <c r="BH58" s="504"/>
      <c r="BI58" s="504"/>
      <c r="BJ58" s="504"/>
      <c r="BK58" s="504"/>
      <c r="BL58" s="504"/>
      <c r="BM58" s="504"/>
      <c r="BN58" s="504"/>
      <c r="BO58" s="504"/>
      <c r="BP58" s="504"/>
      <c r="BQ58" s="505"/>
    </row>
    <row r="59" spans="1:91" ht="15" customHeight="1">
      <c r="A59" s="488"/>
      <c r="B59" s="489"/>
      <c r="C59" s="489"/>
      <c r="D59" s="490"/>
      <c r="E59" s="489"/>
      <c r="F59" s="491"/>
      <c r="G59" s="492"/>
      <c r="H59" s="492"/>
      <c r="I59" s="492"/>
      <c r="J59" s="504"/>
      <c r="K59" s="504"/>
      <c r="L59" s="504"/>
      <c r="M59" s="504"/>
      <c r="N59" s="504"/>
      <c r="O59" s="504"/>
      <c r="P59" s="504"/>
      <c r="Q59" s="504"/>
      <c r="R59" s="504"/>
      <c r="S59" s="504"/>
      <c r="T59" s="504"/>
      <c r="U59" s="504"/>
      <c r="V59" s="504"/>
      <c r="W59" s="504"/>
      <c r="X59" s="504"/>
      <c r="Y59" s="504"/>
      <c r="Z59" s="504"/>
      <c r="AA59" s="504"/>
      <c r="AB59" s="504"/>
      <c r="AC59" s="504"/>
      <c r="AD59" s="504"/>
      <c r="AE59" s="504"/>
      <c r="AF59" s="504"/>
      <c r="AG59" s="504"/>
      <c r="AH59" s="504"/>
      <c r="AI59" s="504"/>
      <c r="AJ59" s="504"/>
      <c r="AK59" s="504"/>
      <c r="AL59" s="504"/>
      <c r="AM59" s="504"/>
      <c r="AN59" s="504"/>
      <c r="AO59" s="504"/>
      <c r="AP59" s="504"/>
      <c r="AQ59" s="504"/>
      <c r="AR59" s="504"/>
      <c r="AS59" s="504"/>
      <c r="AT59" s="504"/>
      <c r="AU59" s="504"/>
      <c r="AV59" s="504"/>
      <c r="AW59" s="504"/>
      <c r="AX59" s="504"/>
      <c r="AY59" s="504"/>
      <c r="AZ59" s="504"/>
      <c r="BA59" s="504"/>
      <c r="BB59" s="504"/>
      <c r="BC59" s="504"/>
      <c r="BD59" s="504"/>
      <c r="BE59" s="504"/>
      <c r="BF59" s="504"/>
      <c r="BG59" s="504"/>
      <c r="BH59" s="504"/>
      <c r="BI59" s="504"/>
      <c r="BJ59" s="504"/>
      <c r="BK59" s="504"/>
      <c r="BL59" s="504"/>
      <c r="BM59" s="504"/>
      <c r="BN59" s="504"/>
      <c r="BO59" s="504"/>
      <c r="BP59" s="504"/>
      <c r="BQ59" s="505"/>
    </row>
    <row r="60" spans="1:91" ht="15" customHeight="1">
      <c r="A60" s="488"/>
      <c r="B60" s="489"/>
      <c r="C60" s="489"/>
      <c r="D60" s="490"/>
      <c r="E60" s="489"/>
      <c r="F60" s="491"/>
      <c r="G60" s="492"/>
      <c r="H60" s="492"/>
      <c r="I60" s="492"/>
      <c r="J60" s="504"/>
      <c r="K60" s="504"/>
      <c r="L60" s="504"/>
      <c r="M60" s="504"/>
      <c r="N60" s="504"/>
      <c r="O60" s="504"/>
      <c r="P60" s="504"/>
      <c r="Q60" s="504"/>
      <c r="R60" s="504"/>
      <c r="S60" s="504"/>
      <c r="T60" s="504"/>
      <c r="U60" s="504"/>
      <c r="V60" s="504"/>
      <c r="W60" s="504"/>
      <c r="X60" s="504"/>
      <c r="Y60" s="504"/>
      <c r="Z60" s="504"/>
      <c r="AA60" s="504"/>
      <c r="AB60" s="504"/>
      <c r="AC60" s="504"/>
      <c r="AD60" s="504"/>
      <c r="AE60" s="504"/>
      <c r="AF60" s="504"/>
      <c r="AG60" s="504"/>
      <c r="AH60" s="504"/>
      <c r="AI60" s="504"/>
      <c r="AJ60" s="504"/>
      <c r="AK60" s="504"/>
      <c r="AL60" s="504"/>
      <c r="AM60" s="504"/>
      <c r="AN60" s="504"/>
      <c r="AO60" s="504"/>
      <c r="AP60" s="504"/>
      <c r="AQ60" s="504"/>
      <c r="AR60" s="504"/>
      <c r="AS60" s="504"/>
      <c r="AT60" s="504"/>
      <c r="AU60" s="504"/>
      <c r="AV60" s="504"/>
      <c r="AW60" s="504"/>
      <c r="AX60" s="504"/>
      <c r="AY60" s="504"/>
      <c r="AZ60" s="504"/>
      <c r="BA60" s="504"/>
      <c r="BB60" s="504"/>
      <c r="BC60" s="504"/>
      <c r="BD60" s="504"/>
      <c r="BE60" s="504"/>
      <c r="BF60" s="504"/>
      <c r="BG60" s="504"/>
      <c r="BH60" s="504"/>
      <c r="BI60" s="504"/>
      <c r="BJ60" s="504"/>
      <c r="BK60" s="504"/>
      <c r="BL60" s="504"/>
      <c r="BM60" s="504"/>
      <c r="BN60" s="504"/>
      <c r="BO60" s="504"/>
      <c r="BP60" s="504"/>
      <c r="BQ60" s="505"/>
    </row>
    <row r="61" spans="1:91" ht="15" customHeight="1">
      <c r="A61" s="488"/>
      <c r="B61" s="489"/>
      <c r="C61" s="489"/>
      <c r="D61" s="490"/>
      <c r="E61" s="489"/>
      <c r="F61" s="491"/>
      <c r="G61" s="492"/>
      <c r="H61" s="492"/>
      <c r="I61" s="492"/>
      <c r="J61" s="504"/>
      <c r="K61" s="504"/>
      <c r="L61" s="504"/>
      <c r="M61" s="504"/>
      <c r="N61" s="504"/>
      <c r="O61" s="504"/>
      <c r="P61" s="504"/>
      <c r="Q61" s="504"/>
      <c r="R61" s="504"/>
      <c r="S61" s="504"/>
      <c r="T61" s="504"/>
      <c r="U61" s="504"/>
      <c r="V61" s="504"/>
      <c r="W61" s="504"/>
      <c r="X61" s="504"/>
      <c r="Y61" s="504"/>
      <c r="Z61" s="504"/>
      <c r="AA61" s="504"/>
      <c r="AB61" s="504"/>
      <c r="AC61" s="504"/>
      <c r="AD61" s="504"/>
      <c r="AE61" s="504"/>
      <c r="AF61" s="504"/>
      <c r="AG61" s="504"/>
      <c r="AH61" s="504"/>
      <c r="AI61" s="504"/>
      <c r="AJ61" s="504"/>
      <c r="AK61" s="504"/>
      <c r="AL61" s="504"/>
      <c r="AM61" s="504"/>
      <c r="AN61" s="504"/>
      <c r="AO61" s="504"/>
      <c r="AP61" s="504"/>
      <c r="AQ61" s="504"/>
      <c r="AR61" s="504"/>
      <c r="AS61" s="504"/>
      <c r="AT61" s="504"/>
      <c r="AU61" s="504"/>
      <c r="AV61" s="504"/>
      <c r="AW61" s="504"/>
      <c r="AX61" s="504"/>
      <c r="AY61" s="504"/>
      <c r="AZ61" s="504"/>
      <c r="BA61" s="504"/>
      <c r="BB61" s="504"/>
      <c r="BC61" s="504"/>
      <c r="BD61" s="504"/>
      <c r="BE61" s="504"/>
      <c r="BF61" s="504"/>
      <c r="BG61" s="504"/>
      <c r="BH61" s="504"/>
      <c r="BI61" s="504"/>
      <c r="BJ61" s="504"/>
      <c r="BK61" s="504"/>
      <c r="BL61" s="504"/>
      <c r="BM61" s="504"/>
      <c r="BN61" s="504"/>
      <c r="BO61" s="504"/>
      <c r="BP61" s="504"/>
      <c r="BQ61" s="505"/>
    </row>
    <row r="62" spans="1:91" ht="15" customHeight="1">
      <c r="A62" s="488"/>
      <c r="B62" s="489"/>
      <c r="C62" s="489"/>
      <c r="D62" s="490"/>
      <c r="E62" s="489"/>
      <c r="F62" s="491"/>
      <c r="G62" s="492"/>
      <c r="H62" s="492"/>
      <c r="I62" s="492"/>
      <c r="J62" s="504"/>
      <c r="K62" s="504"/>
      <c r="L62" s="504"/>
      <c r="M62" s="504"/>
      <c r="N62" s="504"/>
      <c r="O62" s="504"/>
      <c r="P62" s="504"/>
      <c r="Q62" s="504"/>
      <c r="R62" s="504"/>
      <c r="S62" s="504"/>
      <c r="T62" s="504"/>
      <c r="U62" s="504"/>
      <c r="V62" s="504"/>
      <c r="W62" s="504"/>
      <c r="X62" s="504"/>
      <c r="Y62" s="504"/>
      <c r="Z62" s="504"/>
      <c r="AA62" s="504"/>
      <c r="AB62" s="504"/>
      <c r="AC62" s="504"/>
      <c r="AD62" s="504"/>
      <c r="AE62" s="504"/>
      <c r="AF62" s="504"/>
      <c r="AG62" s="504"/>
      <c r="AH62" s="504"/>
      <c r="AI62" s="504"/>
      <c r="AJ62" s="504"/>
      <c r="AK62" s="504"/>
      <c r="AL62" s="504"/>
      <c r="AM62" s="504"/>
      <c r="AN62" s="504"/>
      <c r="AO62" s="504"/>
      <c r="AP62" s="504"/>
      <c r="AQ62" s="504"/>
      <c r="AR62" s="504"/>
      <c r="AS62" s="504"/>
      <c r="AT62" s="504"/>
      <c r="AU62" s="504"/>
      <c r="AV62" s="504"/>
      <c r="AW62" s="504"/>
      <c r="AX62" s="504"/>
      <c r="AY62" s="504"/>
      <c r="AZ62" s="504"/>
      <c r="BA62" s="504"/>
      <c r="BB62" s="504"/>
      <c r="BC62" s="504"/>
      <c r="BD62" s="504"/>
      <c r="BE62" s="504"/>
      <c r="BF62" s="504"/>
      <c r="BG62" s="504"/>
      <c r="BH62" s="504"/>
      <c r="BI62" s="504"/>
      <c r="BJ62" s="504"/>
      <c r="BK62" s="504"/>
      <c r="BL62" s="504"/>
      <c r="BM62" s="504"/>
      <c r="BN62" s="504"/>
      <c r="BO62" s="504"/>
      <c r="BP62" s="504"/>
      <c r="BQ62" s="505"/>
    </row>
    <row r="63" spans="1:91" ht="15" customHeight="1">
      <c r="A63" s="488"/>
      <c r="B63" s="489"/>
      <c r="C63" s="489"/>
      <c r="D63" s="490"/>
      <c r="E63" s="489"/>
      <c r="F63" s="491"/>
      <c r="G63" s="492"/>
      <c r="H63" s="492"/>
      <c r="I63" s="492"/>
      <c r="J63" s="504"/>
      <c r="K63" s="504"/>
      <c r="L63" s="504"/>
      <c r="M63" s="504"/>
      <c r="N63" s="504"/>
      <c r="O63" s="504"/>
      <c r="P63" s="504"/>
      <c r="Q63" s="504"/>
      <c r="R63" s="504"/>
      <c r="S63" s="504"/>
      <c r="T63" s="504"/>
      <c r="U63" s="504"/>
      <c r="V63" s="504"/>
      <c r="W63" s="504"/>
      <c r="X63" s="504"/>
      <c r="Y63" s="504"/>
      <c r="Z63" s="504"/>
      <c r="AA63" s="504"/>
      <c r="AB63" s="504"/>
      <c r="AC63" s="504"/>
      <c r="AD63" s="504"/>
      <c r="AE63" s="504"/>
      <c r="AF63" s="504"/>
      <c r="AG63" s="504"/>
      <c r="AH63" s="504"/>
      <c r="AI63" s="504"/>
      <c r="AJ63" s="504"/>
      <c r="AK63" s="504"/>
      <c r="AL63" s="504"/>
      <c r="AM63" s="504"/>
      <c r="AN63" s="504"/>
      <c r="AO63" s="504"/>
      <c r="AP63" s="504"/>
      <c r="AQ63" s="504"/>
      <c r="AR63" s="504"/>
      <c r="AS63" s="504"/>
      <c r="AT63" s="504"/>
      <c r="AU63" s="504"/>
      <c r="AV63" s="504"/>
      <c r="AW63" s="504"/>
      <c r="AX63" s="504"/>
      <c r="AY63" s="504"/>
      <c r="AZ63" s="504"/>
      <c r="BA63" s="504"/>
      <c r="BB63" s="504"/>
      <c r="BC63" s="504"/>
      <c r="BD63" s="504"/>
      <c r="BE63" s="504"/>
      <c r="BF63" s="504"/>
      <c r="BG63" s="504"/>
      <c r="BH63" s="504"/>
      <c r="BI63" s="504"/>
      <c r="BJ63" s="504"/>
      <c r="BK63" s="504"/>
      <c r="BL63" s="504"/>
      <c r="BM63" s="504"/>
      <c r="BN63" s="504"/>
      <c r="BO63" s="504"/>
      <c r="BP63" s="504"/>
      <c r="BQ63" s="505"/>
    </row>
    <row r="64" spans="1:91" ht="15" customHeight="1">
      <c r="A64" s="488"/>
      <c r="B64" s="489"/>
      <c r="C64" s="489"/>
      <c r="D64" s="490"/>
      <c r="E64" s="489"/>
      <c r="F64" s="491"/>
      <c r="G64" s="492"/>
      <c r="H64" s="492"/>
      <c r="I64" s="492"/>
      <c r="J64" s="504"/>
      <c r="K64" s="504"/>
      <c r="L64" s="504"/>
      <c r="M64" s="504"/>
      <c r="N64" s="504"/>
      <c r="O64" s="504"/>
      <c r="P64" s="504"/>
      <c r="Q64" s="504"/>
      <c r="R64" s="504"/>
      <c r="S64" s="504"/>
      <c r="T64" s="504"/>
      <c r="U64" s="504"/>
      <c r="V64" s="504"/>
      <c r="W64" s="504"/>
      <c r="X64" s="504"/>
      <c r="Y64" s="504"/>
      <c r="Z64" s="504"/>
      <c r="AA64" s="504"/>
      <c r="AB64" s="504"/>
      <c r="AC64" s="504"/>
      <c r="AD64" s="504"/>
      <c r="AE64" s="504"/>
      <c r="AF64" s="504"/>
      <c r="AG64" s="504"/>
      <c r="AH64" s="504"/>
      <c r="AI64" s="504"/>
      <c r="AJ64" s="504"/>
      <c r="AK64" s="504"/>
      <c r="AL64" s="504"/>
      <c r="AM64" s="504"/>
      <c r="AN64" s="504"/>
      <c r="AO64" s="504"/>
      <c r="AP64" s="504"/>
      <c r="AQ64" s="504"/>
      <c r="AR64" s="504"/>
      <c r="AS64" s="504"/>
      <c r="AT64" s="504"/>
      <c r="AU64" s="504"/>
      <c r="AV64" s="504"/>
      <c r="AW64" s="504"/>
      <c r="AX64" s="504"/>
      <c r="AY64" s="504"/>
      <c r="AZ64" s="504"/>
      <c r="BA64" s="504"/>
      <c r="BB64" s="504"/>
      <c r="BC64" s="504"/>
      <c r="BD64" s="504"/>
      <c r="BE64" s="504"/>
      <c r="BF64" s="504"/>
      <c r="BG64" s="504"/>
      <c r="BH64" s="504"/>
      <c r="BI64" s="504"/>
      <c r="BJ64" s="504"/>
      <c r="BK64" s="504"/>
      <c r="BL64" s="504"/>
      <c r="BM64" s="504"/>
      <c r="BN64" s="504"/>
      <c r="BO64" s="504"/>
      <c r="BP64" s="504"/>
      <c r="BQ64" s="505"/>
    </row>
    <row r="65" spans="1:69" ht="15" customHeight="1">
      <c r="A65" s="488"/>
      <c r="B65" s="489"/>
      <c r="C65" s="489"/>
      <c r="D65" s="490"/>
      <c r="E65" s="489"/>
      <c r="F65" s="491"/>
      <c r="G65" s="492"/>
      <c r="H65" s="492"/>
      <c r="I65" s="492"/>
      <c r="J65" s="504"/>
      <c r="K65" s="504"/>
      <c r="L65" s="504"/>
      <c r="M65" s="504"/>
      <c r="N65" s="504"/>
      <c r="O65" s="504"/>
      <c r="P65" s="504"/>
      <c r="Q65" s="504"/>
      <c r="R65" s="504"/>
      <c r="S65" s="504"/>
      <c r="T65" s="504"/>
      <c r="U65" s="504"/>
      <c r="V65" s="504"/>
      <c r="W65" s="504"/>
      <c r="X65" s="504"/>
      <c r="Y65" s="504"/>
      <c r="Z65" s="504"/>
      <c r="AA65" s="504"/>
      <c r="AB65" s="504"/>
      <c r="AC65" s="504"/>
      <c r="AD65" s="504"/>
      <c r="AE65" s="504"/>
      <c r="AF65" s="504"/>
      <c r="AG65" s="504"/>
      <c r="AH65" s="504"/>
      <c r="AI65" s="504"/>
      <c r="AJ65" s="504"/>
      <c r="AK65" s="504"/>
      <c r="AL65" s="504"/>
      <c r="AM65" s="504"/>
      <c r="AN65" s="504"/>
      <c r="AO65" s="504"/>
      <c r="AP65" s="504"/>
      <c r="AQ65" s="504"/>
      <c r="AR65" s="504"/>
      <c r="AS65" s="504"/>
      <c r="AT65" s="504"/>
      <c r="AU65" s="504"/>
      <c r="AV65" s="504"/>
      <c r="AW65" s="504"/>
      <c r="AX65" s="504"/>
      <c r="AY65" s="504"/>
      <c r="AZ65" s="504"/>
      <c r="BA65" s="504"/>
      <c r="BB65" s="504"/>
      <c r="BC65" s="504"/>
      <c r="BD65" s="504"/>
      <c r="BE65" s="504"/>
      <c r="BF65" s="504"/>
      <c r="BG65" s="504"/>
      <c r="BH65" s="504"/>
      <c r="BI65" s="504"/>
      <c r="BJ65" s="504"/>
      <c r="BK65" s="504"/>
      <c r="BL65" s="504"/>
      <c r="BM65" s="504"/>
      <c r="BN65" s="504"/>
      <c r="BO65" s="504"/>
      <c r="BP65" s="504"/>
      <c r="BQ65" s="505"/>
    </row>
    <row r="66" spans="1:69" ht="15" customHeight="1">
      <c r="A66" s="488"/>
      <c r="B66" s="489"/>
      <c r="C66" s="489"/>
      <c r="D66" s="490"/>
      <c r="E66" s="489"/>
      <c r="F66" s="491"/>
      <c r="G66" s="492"/>
      <c r="H66" s="492"/>
      <c r="I66" s="492"/>
      <c r="J66" s="504"/>
      <c r="K66" s="504"/>
      <c r="L66" s="504"/>
      <c r="M66" s="504"/>
      <c r="N66" s="504"/>
      <c r="O66" s="504"/>
      <c r="P66" s="504"/>
      <c r="Q66" s="504"/>
      <c r="R66" s="504"/>
      <c r="S66" s="504"/>
      <c r="T66" s="504"/>
      <c r="U66" s="504"/>
      <c r="V66" s="504"/>
      <c r="W66" s="504"/>
      <c r="X66" s="504"/>
      <c r="Y66" s="504"/>
      <c r="Z66" s="504"/>
      <c r="AA66" s="504"/>
      <c r="AB66" s="504"/>
      <c r="AC66" s="504"/>
      <c r="AD66" s="504"/>
      <c r="AE66" s="504"/>
      <c r="AF66" s="504"/>
      <c r="AG66" s="504"/>
      <c r="AH66" s="504"/>
      <c r="AI66" s="504"/>
      <c r="AJ66" s="504"/>
      <c r="AK66" s="504"/>
      <c r="AL66" s="504"/>
      <c r="AM66" s="504"/>
      <c r="AN66" s="504"/>
      <c r="AO66" s="504"/>
      <c r="AP66" s="504"/>
      <c r="AQ66" s="504"/>
      <c r="AR66" s="504"/>
      <c r="AS66" s="504"/>
      <c r="AT66" s="504"/>
      <c r="AU66" s="504"/>
      <c r="AV66" s="504"/>
      <c r="AW66" s="504"/>
      <c r="AX66" s="504"/>
      <c r="AY66" s="504"/>
      <c r="AZ66" s="504"/>
      <c r="BA66" s="504"/>
      <c r="BB66" s="504"/>
      <c r="BC66" s="504"/>
      <c r="BD66" s="504"/>
      <c r="BE66" s="504"/>
      <c r="BF66" s="504"/>
      <c r="BG66" s="504"/>
      <c r="BH66" s="504"/>
      <c r="BI66" s="504"/>
      <c r="BJ66" s="504"/>
      <c r="BK66" s="504"/>
      <c r="BL66" s="504"/>
      <c r="BM66" s="504"/>
      <c r="BN66" s="504"/>
      <c r="BO66" s="504"/>
      <c r="BP66" s="504"/>
      <c r="BQ66" s="505"/>
    </row>
    <row r="67" spans="1:69" ht="15" customHeight="1">
      <c r="A67" s="488"/>
      <c r="B67" s="489"/>
      <c r="C67" s="489"/>
      <c r="D67" s="490"/>
      <c r="E67" s="489"/>
      <c r="F67" s="491"/>
      <c r="G67" s="492"/>
      <c r="H67" s="492"/>
      <c r="I67" s="492"/>
      <c r="J67" s="504"/>
      <c r="K67" s="504"/>
      <c r="L67" s="504"/>
      <c r="M67" s="504"/>
      <c r="N67" s="504"/>
      <c r="O67" s="504"/>
      <c r="P67" s="504"/>
      <c r="Q67" s="504"/>
      <c r="R67" s="504"/>
      <c r="S67" s="504"/>
      <c r="T67" s="504"/>
      <c r="U67" s="504"/>
      <c r="V67" s="504"/>
      <c r="W67" s="504"/>
      <c r="X67" s="504"/>
      <c r="Y67" s="504"/>
      <c r="Z67" s="504"/>
      <c r="AA67" s="504"/>
      <c r="AB67" s="504"/>
      <c r="AC67" s="504"/>
      <c r="AD67" s="504"/>
      <c r="AE67" s="504"/>
      <c r="AF67" s="504"/>
      <c r="AG67" s="504"/>
      <c r="AH67" s="504"/>
      <c r="AI67" s="504"/>
      <c r="AJ67" s="504"/>
      <c r="AK67" s="504"/>
      <c r="AL67" s="504"/>
      <c r="AM67" s="504"/>
      <c r="AN67" s="504"/>
      <c r="AO67" s="504"/>
      <c r="AP67" s="504"/>
      <c r="AQ67" s="504"/>
      <c r="AR67" s="504"/>
      <c r="AS67" s="504"/>
      <c r="AT67" s="504"/>
      <c r="AU67" s="504"/>
      <c r="AV67" s="504"/>
      <c r="AW67" s="504"/>
      <c r="AX67" s="504"/>
      <c r="AY67" s="504"/>
      <c r="AZ67" s="504"/>
      <c r="BA67" s="504"/>
      <c r="BB67" s="504"/>
      <c r="BC67" s="504"/>
      <c r="BD67" s="504"/>
      <c r="BE67" s="504"/>
      <c r="BF67" s="504"/>
      <c r="BG67" s="504"/>
      <c r="BH67" s="504"/>
      <c r="BI67" s="504"/>
      <c r="BJ67" s="504"/>
      <c r="BK67" s="504"/>
      <c r="BL67" s="504"/>
      <c r="BM67" s="504"/>
      <c r="BN67" s="504"/>
      <c r="BO67" s="504"/>
      <c r="BP67" s="504"/>
      <c r="BQ67" s="505"/>
    </row>
    <row r="68" spans="1:69" ht="15" customHeight="1">
      <c r="A68" s="488"/>
      <c r="B68" s="489"/>
      <c r="C68" s="489"/>
      <c r="D68" s="490"/>
      <c r="E68" s="489"/>
      <c r="F68" s="491"/>
      <c r="G68" s="492"/>
      <c r="H68" s="492"/>
      <c r="I68" s="492"/>
      <c r="J68" s="504"/>
      <c r="K68" s="504"/>
      <c r="L68" s="504"/>
      <c r="M68" s="504"/>
      <c r="N68" s="504"/>
      <c r="O68" s="504"/>
      <c r="P68" s="504"/>
      <c r="Q68" s="504"/>
      <c r="R68" s="504"/>
      <c r="S68" s="504"/>
      <c r="T68" s="504"/>
      <c r="U68" s="504"/>
      <c r="V68" s="504"/>
      <c r="W68" s="504"/>
      <c r="X68" s="504"/>
      <c r="Y68" s="504"/>
      <c r="Z68" s="504"/>
      <c r="AA68" s="504"/>
      <c r="AB68" s="504"/>
      <c r="AC68" s="504"/>
      <c r="AD68" s="504"/>
      <c r="AE68" s="504"/>
      <c r="AF68" s="504"/>
      <c r="AG68" s="504"/>
      <c r="AH68" s="504"/>
      <c r="AI68" s="504"/>
      <c r="AJ68" s="504"/>
      <c r="AK68" s="504"/>
      <c r="AL68" s="504"/>
      <c r="AM68" s="504"/>
      <c r="AN68" s="504"/>
      <c r="AO68" s="504"/>
      <c r="AP68" s="504"/>
      <c r="AQ68" s="504"/>
      <c r="AR68" s="504"/>
      <c r="AS68" s="504"/>
      <c r="AT68" s="504"/>
      <c r="AU68" s="504"/>
      <c r="AV68" s="504"/>
      <c r="AW68" s="504"/>
      <c r="AX68" s="504"/>
      <c r="AY68" s="504"/>
      <c r="AZ68" s="504"/>
      <c r="BA68" s="504"/>
      <c r="BB68" s="504"/>
      <c r="BC68" s="504"/>
      <c r="BD68" s="504"/>
      <c r="BE68" s="504"/>
      <c r="BF68" s="504"/>
      <c r="BG68" s="504"/>
      <c r="BH68" s="504"/>
      <c r="BI68" s="504"/>
      <c r="BJ68" s="504"/>
      <c r="BK68" s="504"/>
      <c r="BL68" s="504"/>
      <c r="BM68" s="504"/>
      <c r="BN68" s="504"/>
      <c r="BO68" s="504"/>
      <c r="BP68" s="504"/>
      <c r="BQ68" s="505"/>
    </row>
    <row r="69" spans="1:69" ht="15" customHeight="1">
      <c r="A69" s="488"/>
      <c r="B69" s="489"/>
      <c r="C69" s="489"/>
      <c r="D69" s="490"/>
      <c r="E69" s="489"/>
      <c r="F69" s="491"/>
      <c r="G69" s="492"/>
      <c r="H69" s="492"/>
      <c r="I69" s="492"/>
      <c r="J69" s="504"/>
      <c r="K69" s="504"/>
      <c r="L69" s="504"/>
      <c r="M69" s="504"/>
      <c r="N69" s="504"/>
      <c r="O69" s="504"/>
      <c r="P69" s="504"/>
      <c r="Q69" s="504"/>
      <c r="R69" s="504"/>
      <c r="S69" s="504"/>
      <c r="T69" s="504"/>
      <c r="U69" s="504"/>
      <c r="V69" s="504"/>
      <c r="W69" s="504"/>
      <c r="X69" s="504"/>
      <c r="Y69" s="504"/>
      <c r="Z69" s="504"/>
      <c r="AA69" s="504"/>
      <c r="AB69" s="504"/>
      <c r="AC69" s="504"/>
      <c r="AD69" s="504"/>
      <c r="AE69" s="504"/>
      <c r="AF69" s="504"/>
      <c r="AG69" s="504"/>
      <c r="AH69" s="504"/>
      <c r="AI69" s="504"/>
      <c r="AJ69" s="504"/>
      <c r="AK69" s="504"/>
      <c r="AL69" s="504"/>
      <c r="AM69" s="504"/>
      <c r="AN69" s="504"/>
      <c r="AO69" s="504"/>
      <c r="AP69" s="504"/>
      <c r="AQ69" s="504"/>
      <c r="AR69" s="504"/>
      <c r="AS69" s="504"/>
      <c r="AT69" s="504"/>
      <c r="AU69" s="504"/>
      <c r="AV69" s="504"/>
      <c r="AW69" s="504"/>
      <c r="AX69" s="504"/>
      <c r="AY69" s="504"/>
      <c r="AZ69" s="504"/>
      <c r="BA69" s="504"/>
      <c r="BB69" s="504"/>
      <c r="BC69" s="504"/>
      <c r="BD69" s="504"/>
      <c r="BE69" s="504"/>
      <c r="BF69" s="504"/>
      <c r="BG69" s="504"/>
      <c r="BH69" s="504"/>
      <c r="BI69" s="504"/>
      <c r="BJ69" s="504"/>
      <c r="BK69" s="504"/>
      <c r="BL69" s="504"/>
      <c r="BM69" s="504"/>
      <c r="BN69" s="504"/>
      <c r="BO69" s="504"/>
      <c r="BP69" s="504"/>
      <c r="BQ69" s="505"/>
    </row>
    <row r="70" spans="1:69" ht="15" customHeight="1">
      <c r="A70" s="488"/>
      <c r="B70" s="489"/>
      <c r="C70" s="489"/>
      <c r="D70" s="490"/>
      <c r="E70" s="489"/>
      <c r="F70" s="491"/>
      <c r="G70" s="492"/>
      <c r="H70" s="492"/>
      <c r="I70" s="492"/>
      <c r="J70" s="504"/>
      <c r="K70" s="504"/>
      <c r="L70" s="504"/>
      <c r="M70" s="504"/>
      <c r="N70" s="504"/>
      <c r="O70" s="504"/>
      <c r="P70" s="504"/>
      <c r="Q70" s="504"/>
      <c r="R70" s="504"/>
      <c r="S70" s="504"/>
      <c r="T70" s="504"/>
      <c r="U70" s="504"/>
      <c r="V70" s="504"/>
      <c r="W70" s="504"/>
      <c r="X70" s="504"/>
      <c r="Y70" s="504"/>
      <c r="Z70" s="504"/>
      <c r="AA70" s="504"/>
      <c r="AB70" s="504"/>
      <c r="AC70" s="504"/>
      <c r="AD70" s="504"/>
      <c r="AE70" s="504"/>
      <c r="AF70" s="504"/>
      <c r="AG70" s="504"/>
      <c r="AH70" s="504"/>
      <c r="AI70" s="504"/>
      <c r="AJ70" s="504"/>
      <c r="AK70" s="504"/>
      <c r="AL70" s="504"/>
      <c r="AM70" s="504"/>
      <c r="AN70" s="504"/>
      <c r="AO70" s="504"/>
      <c r="AP70" s="504"/>
      <c r="AQ70" s="504"/>
      <c r="AR70" s="504"/>
      <c r="AS70" s="504"/>
      <c r="AT70" s="504"/>
      <c r="AU70" s="504"/>
      <c r="AV70" s="504"/>
      <c r="AW70" s="504"/>
      <c r="AX70" s="504"/>
      <c r="AY70" s="504"/>
      <c r="AZ70" s="504"/>
      <c r="BA70" s="504"/>
      <c r="BB70" s="504"/>
      <c r="BC70" s="504"/>
      <c r="BD70" s="504"/>
      <c r="BE70" s="504"/>
      <c r="BF70" s="504"/>
      <c r="BG70" s="504"/>
      <c r="BH70" s="504"/>
      <c r="BI70" s="504"/>
      <c r="BJ70" s="504"/>
      <c r="BK70" s="504"/>
      <c r="BL70" s="504"/>
      <c r="BM70" s="504"/>
      <c r="BN70" s="504"/>
      <c r="BO70" s="504"/>
      <c r="BP70" s="504"/>
      <c r="BQ70" s="505"/>
    </row>
    <row r="71" spans="1:69" ht="15" customHeight="1">
      <c r="A71" s="488"/>
      <c r="B71" s="489"/>
      <c r="C71" s="489"/>
      <c r="D71" s="490"/>
      <c r="E71" s="489"/>
      <c r="F71" s="491"/>
      <c r="G71" s="492"/>
      <c r="H71" s="492"/>
      <c r="I71" s="492"/>
      <c r="J71" s="504"/>
      <c r="K71" s="504"/>
      <c r="L71" s="504"/>
      <c r="M71" s="504"/>
      <c r="N71" s="504"/>
      <c r="O71" s="504"/>
      <c r="P71" s="504"/>
      <c r="Q71" s="504"/>
      <c r="R71" s="504"/>
      <c r="S71" s="504"/>
      <c r="T71" s="504"/>
      <c r="U71" s="504"/>
      <c r="V71" s="504"/>
      <c r="W71" s="504"/>
      <c r="X71" s="504"/>
      <c r="Y71" s="504"/>
      <c r="Z71" s="504"/>
      <c r="AA71" s="504"/>
      <c r="AB71" s="504"/>
      <c r="AC71" s="504"/>
      <c r="AD71" s="504"/>
      <c r="AE71" s="504"/>
      <c r="AF71" s="504"/>
      <c r="AG71" s="504"/>
      <c r="AH71" s="504"/>
      <c r="AI71" s="504"/>
      <c r="AJ71" s="504"/>
      <c r="AK71" s="504"/>
      <c r="AL71" s="504"/>
      <c r="AM71" s="504"/>
      <c r="AN71" s="504"/>
      <c r="AO71" s="504"/>
      <c r="AP71" s="504"/>
      <c r="AQ71" s="504"/>
      <c r="AR71" s="504"/>
      <c r="AS71" s="504"/>
      <c r="AT71" s="504"/>
      <c r="AU71" s="504"/>
      <c r="AV71" s="504"/>
      <c r="AW71" s="504"/>
      <c r="AX71" s="504"/>
      <c r="AY71" s="504"/>
      <c r="AZ71" s="504"/>
      <c r="BA71" s="504"/>
      <c r="BB71" s="504"/>
      <c r="BC71" s="504"/>
      <c r="BD71" s="504"/>
      <c r="BE71" s="504"/>
      <c r="BF71" s="504"/>
      <c r="BG71" s="504"/>
      <c r="BH71" s="504"/>
      <c r="BI71" s="504"/>
      <c r="BJ71" s="504"/>
      <c r="BK71" s="504"/>
      <c r="BL71" s="504"/>
      <c r="BM71" s="504"/>
      <c r="BN71" s="504"/>
      <c r="BO71" s="504"/>
      <c r="BP71" s="504"/>
      <c r="BQ71" s="505"/>
    </row>
    <row r="72" spans="1:69" ht="15" customHeight="1">
      <c r="A72" s="488"/>
      <c r="B72" s="489"/>
      <c r="C72" s="489"/>
      <c r="D72" s="490"/>
      <c r="E72" s="489"/>
      <c r="F72" s="491"/>
      <c r="G72" s="492"/>
      <c r="H72" s="492"/>
      <c r="I72" s="492"/>
      <c r="J72" s="504"/>
      <c r="K72" s="504"/>
      <c r="L72" s="504"/>
      <c r="M72" s="504"/>
      <c r="N72" s="504"/>
      <c r="O72" s="504"/>
      <c r="P72" s="504"/>
      <c r="Q72" s="504"/>
      <c r="R72" s="504"/>
      <c r="S72" s="504"/>
      <c r="T72" s="504"/>
      <c r="U72" s="504"/>
      <c r="V72" s="504"/>
      <c r="W72" s="504"/>
      <c r="X72" s="504"/>
      <c r="Y72" s="504"/>
      <c r="Z72" s="504"/>
      <c r="AA72" s="504"/>
      <c r="AB72" s="504"/>
      <c r="AC72" s="504"/>
      <c r="AD72" s="504"/>
      <c r="AE72" s="504"/>
      <c r="AF72" s="504"/>
      <c r="AG72" s="504"/>
      <c r="AH72" s="504"/>
      <c r="AI72" s="504"/>
      <c r="AJ72" s="504"/>
      <c r="AK72" s="504"/>
      <c r="AL72" s="504"/>
      <c r="AM72" s="504"/>
      <c r="AN72" s="504"/>
      <c r="AO72" s="504"/>
      <c r="AP72" s="504"/>
      <c r="AQ72" s="504"/>
      <c r="AR72" s="504"/>
      <c r="AS72" s="504"/>
      <c r="AT72" s="504"/>
      <c r="AU72" s="504"/>
      <c r="AV72" s="504"/>
      <c r="AW72" s="504"/>
      <c r="AX72" s="504"/>
      <c r="AY72" s="504"/>
      <c r="AZ72" s="504"/>
      <c r="BA72" s="504"/>
      <c r="BB72" s="504"/>
      <c r="BC72" s="504"/>
      <c r="BD72" s="504"/>
      <c r="BE72" s="504"/>
      <c r="BF72" s="504"/>
      <c r="BG72" s="504"/>
      <c r="BH72" s="504"/>
      <c r="BI72" s="504"/>
      <c r="BJ72" s="504"/>
      <c r="BK72" s="504"/>
      <c r="BL72" s="504"/>
      <c r="BM72" s="504"/>
      <c r="BN72" s="504"/>
      <c r="BO72" s="504"/>
      <c r="BP72" s="504"/>
      <c r="BQ72" s="505"/>
    </row>
    <row r="73" spans="1:69" ht="15" customHeight="1">
      <c r="A73" s="488"/>
      <c r="B73" s="489"/>
      <c r="C73" s="489"/>
      <c r="D73" s="490"/>
      <c r="E73" s="489"/>
      <c r="F73" s="491"/>
      <c r="G73" s="492"/>
      <c r="H73" s="492"/>
      <c r="I73" s="492"/>
      <c r="J73" s="504"/>
      <c r="K73" s="504"/>
      <c r="L73" s="504"/>
      <c r="M73" s="504"/>
      <c r="N73" s="504"/>
      <c r="O73" s="504"/>
      <c r="P73" s="504"/>
      <c r="Q73" s="504"/>
      <c r="R73" s="504"/>
      <c r="S73" s="504"/>
      <c r="T73" s="504"/>
      <c r="U73" s="504"/>
      <c r="V73" s="504"/>
      <c r="W73" s="504"/>
      <c r="X73" s="504"/>
      <c r="Y73" s="504"/>
      <c r="Z73" s="504"/>
      <c r="AA73" s="504"/>
      <c r="AB73" s="504"/>
      <c r="AC73" s="504"/>
      <c r="AD73" s="504"/>
      <c r="AE73" s="504"/>
      <c r="AF73" s="504"/>
      <c r="AG73" s="504"/>
      <c r="AH73" s="504"/>
      <c r="AI73" s="504"/>
      <c r="AJ73" s="504"/>
      <c r="AK73" s="504"/>
      <c r="AL73" s="504"/>
      <c r="AM73" s="504"/>
      <c r="AN73" s="504"/>
      <c r="AO73" s="504"/>
      <c r="AP73" s="504"/>
      <c r="AQ73" s="504"/>
      <c r="AR73" s="504"/>
      <c r="AS73" s="504"/>
      <c r="AT73" s="504"/>
      <c r="AU73" s="504"/>
      <c r="AV73" s="504"/>
      <c r="AW73" s="504"/>
      <c r="AX73" s="504"/>
      <c r="AY73" s="504"/>
      <c r="AZ73" s="504"/>
      <c r="BA73" s="504"/>
      <c r="BB73" s="504"/>
      <c r="BC73" s="504"/>
      <c r="BD73" s="504"/>
      <c r="BE73" s="504"/>
      <c r="BF73" s="504"/>
      <c r="BG73" s="504"/>
      <c r="BH73" s="504"/>
      <c r="BI73" s="504"/>
      <c r="BJ73" s="504"/>
      <c r="BK73" s="504"/>
      <c r="BL73" s="504"/>
      <c r="BM73" s="504"/>
      <c r="BN73" s="504"/>
      <c r="BO73" s="504"/>
      <c r="BP73" s="504"/>
      <c r="BQ73" s="505"/>
    </row>
    <row r="74" spans="1:69" ht="15" customHeight="1">
      <c r="A74" s="488"/>
      <c r="B74" s="489"/>
      <c r="C74" s="489"/>
      <c r="D74" s="490"/>
      <c r="E74" s="489"/>
      <c r="F74" s="491"/>
      <c r="G74" s="492"/>
      <c r="H74" s="492"/>
      <c r="I74" s="492"/>
      <c r="J74" s="504" t="s">
        <v>423</v>
      </c>
      <c r="K74" s="504"/>
      <c r="L74" s="504"/>
      <c r="M74" s="504"/>
      <c r="N74" s="504"/>
      <c r="O74" s="504"/>
      <c r="P74" s="504"/>
      <c r="Q74" s="504"/>
      <c r="R74" s="504"/>
      <c r="S74" s="504"/>
      <c r="T74" s="504"/>
      <c r="U74" s="504"/>
      <c r="V74" s="504"/>
      <c r="W74" s="504"/>
      <c r="X74" s="504"/>
      <c r="Y74" s="504"/>
      <c r="Z74" s="504"/>
      <c r="AA74" s="504"/>
      <c r="AB74" s="504"/>
      <c r="AC74" s="504"/>
      <c r="AD74" s="504"/>
      <c r="AE74" s="504"/>
      <c r="AF74" s="504"/>
      <c r="AG74" s="504"/>
      <c r="AH74" s="504"/>
      <c r="AI74" s="504"/>
      <c r="AJ74" s="504"/>
      <c r="AK74" s="504"/>
      <c r="AL74" s="504"/>
      <c r="AM74" s="504"/>
      <c r="AN74" s="504"/>
      <c r="AO74" s="504"/>
      <c r="AP74" s="504"/>
      <c r="AQ74" s="504"/>
      <c r="AR74" s="504"/>
      <c r="AS74" s="504"/>
      <c r="AT74" s="504"/>
      <c r="AU74" s="504"/>
      <c r="AV74" s="504"/>
      <c r="AW74" s="504"/>
      <c r="AX74" s="504"/>
      <c r="AY74" s="504"/>
      <c r="AZ74" s="504"/>
      <c r="BA74" s="504"/>
      <c r="BB74" s="504"/>
      <c r="BC74" s="504"/>
      <c r="BD74" s="504"/>
      <c r="BE74" s="504"/>
      <c r="BF74" s="504"/>
      <c r="BG74" s="504"/>
      <c r="BH74" s="504"/>
      <c r="BI74" s="504"/>
      <c r="BJ74" s="504"/>
      <c r="BK74" s="504"/>
      <c r="BL74" s="504"/>
      <c r="BM74" s="504"/>
      <c r="BN74" s="504"/>
      <c r="BO74" s="504"/>
      <c r="BP74" s="504"/>
      <c r="BQ74" s="505"/>
    </row>
    <row r="75" spans="1:69" ht="15" customHeight="1">
      <c r="A75" s="488"/>
      <c r="B75" s="489"/>
      <c r="C75" s="489"/>
      <c r="D75" s="490"/>
      <c r="E75" s="489"/>
      <c r="F75" s="491"/>
      <c r="G75" s="492"/>
      <c r="H75" s="492"/>
      <c r="I75" s="492"/>
      <c r="J75" s="504"/>
      <c r="K75" s="504"/>
      <c r="L75" s="504"/>
      <c r="M75" s="504"/>
      <c r="N75" s="504"/>
      <c r="O75" s="504"/>
      <c r="P75" s="504"/>
      <c r="Q75" s="504"/>
      <c r="R75" s="504"/>
      <c r="S75" s="504"/>
      <c r="T75" s="504"/>
      <c r="U75" s="504"/>
      <c r="V75" s="504"/>
      <c r="W75" s="504"/>
      <c r="X75" s="504"/>
      <c r="Y75" s="504"/>
      <c r="Z75" s="504"/>
      <c r="AA75" s="504"/>
      <c r="AB75" s="504"/>
      <c r="AC75" s="504"/>
      <c r="AD75" s="504"/>
      <c r="AE75" s="504"/>
      <c r="AF75" s="504"/>
      <c r="AG75" s="504"/>
      <c r="AH75" s="504"/>
      <c r="AI75" s="504"/>
      <c r="AJ75" s="504"/>
      <c r="AK75" s="504"/>
      <c r="AL75" s="504"/>
      <c r="AM75" s="504"/>
      <c r="AN75" s="504"/>
      <c r="AO75" s="504"/>
      <c r="AP75" s="504"/>
      <c r="AQ75" s="504"/>
      <c r="AR75" s="504"/>
      <c r="AS75" s="504"/>
      <c r="AT75" s="504"/>
      <c r="AU75" s="504"/>
      <c r="AV75" s="504"/>
      <c r="AW75" s="504"/>
      <c r="AX75" s="504"/>
      <c r="AY75" s="504"/>
      <c r="AZ75" s="504"/>
      <c r="BA75" s="504"/>
      <c r="BB75" s="504"/>
      <c r="BC75" s="504"/>
      <c r="BD75" s="504"/>
      <c r="BE75" s="504"/>
      <c r="BF75" s="504"/>
      <c r="BG75" s="504"/>
      <c r="BH75" s="504"/>
      <c r="BI75" s="504"/>
      <c r="BJ75" s="504"/>
      <c r="BK75" s="504"/>
      <c r="BL75" s="504"/>
      <c r="BM75" s="504"/>
      <c r="BN75" s="504"/>
      <c r="BO75" s="504"/>
      <c r="BP75" s="504"/>
      <c r="BQ75" s="505"/>
    </row>
    <row r="76" spans="1:69" ht="15" customHeight="1">
      <c r="A76" s="488"/>
      <c r="B76" s="489"/>
      <c r="C76" s="489"/>
      <c r="D76" s="490"/>
      <c r="E76" s="489"/>
      <c r="F76" s="491"/>
      <c r="G76" s="492"/>
      <c r="H76" s="492"/>
      <c r="I76" s="492"/>
      <c r="J76" s="504"/>
      <c r="K76" s="504"/>
      <c r="L76" s="504"/>
      <c r="M76" s="504"/>
      <c r="N76" s="504"/>
      <c r="O76" s="504"/>
      <c r="P76" s="504"/>
      <c r="Q76" s="504"/>
      <c r="R76" s="504"/>
      <c r="S76" s="504"/>
      <c r="T76" s="504"/>
      <c r="U76" s="504"/>
      <c r="V76" s="504"/>
      <c r="W76" s="504"/>
      <c r="X76" s="504"/>
      <c r="Y76" s="504"/>
      <c r="Z76" s="504"/>
      <c r="AA76" s="504"/>
      <c r="AB76" s="504"/>
      <c r="AC76" s="504"/>
      <c r="AD76" s="504"/>
      <c r="AE76" s="504"/>
      <c r="AF76" s="504"/>
      <c r="AG76" s="504"/>
      <c r="AH76" s="504"/>
      <c r="AI76" s="504"/>
      <c r="AJ76" s="504"/>
      <c r="AK76" s="504"/>
      <c r="AL76" s="504"/>
      <c r="AM76" s="504"/>
      <c r="AN76" s="504"/>
      <c r="AO76" s="504"/>
      <c r="AP76" s="504"/>
      <c r="AQ76" s="504"/>
      <c r="AR76" s="504"/>
      <c r="AS76" s="504"/>
      <c r="AT76" s="504"/>
      <c r="AU76" s="504"/>
      <c r="AV76" s="504"/>
      <c r="AW76" s="504"/>
      <c r="AX76" s="504"/>
      <c r="AY76" s="504"/>
      <c r="AZ76" s="504"/>
      <c r="BA76" s="504"/>
      <c r="BB76" s="504"/>
      <c r="BC76" s="504"/>
      <c r="BD76" s="504"/>
      <c r="BE76" s="504"/>
      <c r="BF76" s="504"/>
      <c r="BG76" s="504"/>
      <c r="BH76" s="504"/>
      <c r="BI76" s="504"/>
      <c r="BJ76" s="504"/>
      <c r="BK76" s="504"/>
      <c r="BL76" s="504"/>
      <c r="BM76" s="504"/>
      <c r="BN76" s="504"/>
      <c r="BO76" s="504"/>
      <c r="BP76" s="504"/>
      <c r="BQ76" s="505"/>
    </row>
    <row r="77" spans="1:69" ht="15" customHeight="1">
      <c r="A77" s="488"/>
      <c r="B77" s="489"/>
      <c r="C77" s="489"/>
      <c r="D77" s="490"/>
      <c r="E77" s="489"/>
      <c r="F77" s="491"/>
      <c r="G77" s="492"/>
      <c r="H77" s="492"/>
      <c r="I77" s="492"/>
      <c r="J77" s="504"/>
      <c r="K77" s="504"/>
      <c r="L77" s="504"/>
      <c r="M77" s="504"/>
      <c r="N77" s="504"/>
      <c r="O77" s="504"/>
      <c r="P77" s="504"/>
      <c r="Q77" s="504"/>
      <c r="R77" s="504"/>
      <c r="S77" s="504"/>
      <c r="T77" s="504"/>
      <c r="U77" s="504"/>
      <c r="V77" s="504"/>
      <c r="W77" s="504"/>
      <c r="X77" s="504"/>
      <c r="Y77" s="504"/>
      <c r="Z77" s="504"/>
      <c r="AA77" s="504"/>
      <c r="AB77" s="504"/>
      <c r="AC77" s="504"/>
      <c r="AD77" s="504"/>
      <c r="AE77" s="504"/>
      <c r="AF77" s="504"/>
      <c r="AG77" s="504"/>
      <c r="AH77" s="504"/>
      <c r="AI77" s="504"/>
      <c r="AJ77" s="504"/>
      <c r="AK77" s="504"/>
      <c r="AL77" s="504"/>
      <c r="AM77" s="504"/>
      <c r="AN77" s="504"/>
      <c r="AO77" s="504"/>
      <c r="AP77" s="504"/>
      <c r="AQ77" s="504"/>
      <c r="AR77" s="504"/>
      <c r="AS77" s="504"/>
      <c r="AT77" s="504"/>
      <c r="AU77" s="504"/>
      <c r="AV77" s="504"/>
      <c r="AW77" s="504"/>
      <c r="AX77" s="504"/>
      <c r="AY77" s="504"/>
      <c r="AZ77" s="504"/>
      <c r="BA77" s="504"/>
      <c r="BB77" s="504"/>
      <c r="BC77" s="504"/>
      <c r="BD77" s="504"/>
      <c r="BE77" s="504"/>
      <c r="BF77" s="504"/>
      <c r="BG77" s="504"/>
      <c r="BH77" s="504"/>
      <c r="BI77" s="504"/>
      <c r="BJ77" s="504"/>
      <c r="BK77" s="504"/>
      <c r="BL77" s="504"/>
      <c r="BM77" s="504"/>
      <c r="BN77" s="504"/>
      <c r="BO77" s="504"/>
      <c r="BP77" s="504"/>
      <c r="BQ77" s="505"/>
    </row>
    <row r="78" spans="1:69" ht="15" customHeight="1">
      <c r="A78" s="488"/>
      <c r="B78" s="489"/>
      <c r="C78" s="489"/>
      <c r="D78" s="490"/>
      <c r="E78" s="489"/>
      <c r="F78" s="491"/>
      <c r="G78" s="492"/>
      <c r="H78" s="492"/>
      <c r="I78" s="492"/>
      <c r="J78" s="504"/>
      <c r="K78" s="504"/>
      <c r="L78" s="504"/>
      <c r="M78" s="504"/>
      <c r="N78" s="504"/>
      <c r="O78" s="504"/>
      <c r="P78" s="504"/>
      <c r="Q78" s="504"/>
      <c r="R78" s="504"/>
      <c r="S78" s="504"/>
      <c r="T78" s="504"/>
      <c r="U78" s="504"/>
      <c r="V78" s="504"/>
      <c r="W78" s="504"/>
      <c r="X78" s="504"/>
      <c r="Y78" s="504"/>
      <c r="Z78" s="504"/>
      <c r="AA78" s="504"/>
      <c r="AB78" s="504"/>
      <c r="AC78" s="504"/>
      <c r="AD78" s="504"/>
      <c r="AE78" s="504"/>
      <c r="AF78" s="504"/>
      <c r="AG78" s="504"/>
      <c r="AH78" s="504"/>
      <c r="AI78" s="504"/>
      <c r="AJ78" s="504"/>
      <c r="AK78" s="504"/>
      <c r="AL78" s="504"/>
      <c r="AM78" s="504"/>
      <c r="AN78" s="504"/>
      <c r="AO78" s="504"/>
      <c r="AP78" s="504"/>
      <c r="AQ78" s="504"/>
      <c r="AR78" s="504"/>
      <c r="AS78" s="504"/>
      <c r="AT78" s="504"/>
      <c r="AU78" s="504"/>
      <c r="AV78" s="504"/>
      <c r="AW78" s="504"/>
      <c r="AX78" s="504"/>
      <c r="AY78" s="504"/>
      <c r="AZ78" s="504"/>
      <c r="BA78" s="504"/>
      <c r="BB78" s="504"/>
      <c r="BC78" s="504"/>
      <c r="BD78" s="504"/>
      <c r="BE78" s="504"/>
      <c r="BF78" s="504"/>
      <c r="BG78" s="504"/>
      <c r="BH78" s="504"/>
      <c r="BI78" s="504"/>
      <c r="BJ78" s="504"/>
      <c r="BK78" s="504"/>
      <c r="BL78" s="504"/>
      <c r="BM78" s="504"/>
      <c r="BN78" s="504"/>
      <c r="BO78" s="504"/>
      <c r="BP78" s="504"/>
      <c r="BQ78" s="505"/>
    </row>
    <row r="79" spans="1:69" ht="15" customHeight="1" thickBot="1">
      <c r="A79" s="488"/>
      <c r="B79" s="489"/>
      <c r="C79" s="489"/>
      <c r="D79" s="490"/>
      <c r="E79" s="489"/>
      <c r="F79" s="491"/>
      <c r="G79" s="492"/>
      <c r="H79" s="492"/>
      <c r="I79" s="492"/>
      <c r="J79" s="493"/>
      <c r="K79" s="493"/>
      <c r="L79" s="493"/>
      <c r="M79" s="493"/>
      <c r="N79" s="493"/>
      <c r="O79" s="493"/>
      <c r="P79" s="493"/>
      <c r="Q79" s="493"/>
      <c r="R79" s="493"/>
      <c r="S79" s="493"/>
      <c r="T79" s="493"/>
      <c r="U79" s="493"/>
      <c r="V79" s="493"/>
      <c r="W79" s="493"/>
      <c r="X79" s="493"/>
      <c r="Y79" s="493"/>
      <c r="Z79" s="493"/>
      <c r="AA79" s="493"/>
      <c r="AB79" s="493"/>
      <c r="AC79" s="493"/>
      <c r="AD79" s="493"/>
      <c r="AE79" s="493"/>
      <c r="AF79" s="493"/>
      <c r="AG79" s="493"/>
      <c r="AH79" s="493"/>
      <c r="AI79" s="493"/>
      <c r="AJ79" s="493"/>
      <c r="AK79" s="493"/>
      <c r="AL79" s="493"/>
      <c r="AM79" s="493"/>
      <c r="AN79" s="493"/>
      <c r="AO79" s="493"/>
      <c r="AP79" s="493"/>
      <c r="AQ79" s="493"/>
      <c r="AR79" s="493"/>
      <c r="AS79" s="493"/>
      <c r="AT79" s="493"/>
      <c r="AU79" s="493"/>
      <c r="AV79" s="493"/>
      <c r="AW79" s="493"/>
      <c r="AX79" s="493"/>
      <c r="AY79" s="493"/>
      <c r="AZ79" s="493"/>
      <c r="BA79" s="493"/>
      <c r="BB79" s="493"/>
      <c r="BC79" s="493"/>
      <c r="BD79" s="493"/>
      <c r="BE79" s="493"/>
      <c r="BF79" s="493"/>
      <c r="BG79" s="493"/>
      <c r="BH79" s="493"/>
      <c r="BI79" s="493"/>
      <c r="BJ79" s="493"/>
      <c r="BK79" s="493"/>
      <c r="BL79" s="493"/>
      <c r="BM79" s="493"/>
      <c r="BN79" s="493"/>
      <c r="BO79" s="493"/>
      <c r="BP79" s="493"/>
      <c r="BQ79" s="494"/>
    </row>
    <row r="80" spans="1:69" ht="15" customHeight="1" thickBot="1">
      <c r="A80" s="495" t="s">
        <v>104</v>
      </c>
      <c r="B80" s="496"/>
      <c r="C80" s="496"/>
      <c r="D80" s="496"/>
      <c r="E80" s="496"/>
      <c r="F80" s="497"/>
      <c r="G80" s="498">
        <f>SUM(G49:I79)</f>
        <v>20</v>
      </c>
      <c r="H80" s="498"/>
      <c r="I80" s="499"/>
      <c r="J80" s="500" t="s">
        <v>131</v>
      </c>
      <c r="K80" s="501"/>
      <c r="L80" s="501"/>
      <c r="M80" s="501"/>
      <c r="N80" s="501"/>
      <c r="O80" s="501"/>
      <c r="P80" s="501"/>
      <c r="Q80" s="501"/>
      <c r="R80" s="501"/>
      <c r="S80" s="501"/>
      <c r="T80" s="501"/>
      <c r="U80" s="502"/>
      <c r="V80" s="502"/>
      <c r="W80" s="502"/>
      <c r="X80" s="502"/>
      <c r="Y80" s="502"/>
      <c r="Z80" s="502"/>
      <c r="AA80" s="502"/>
      <c r="AB80" s="502"/>
      <c r="AC80" s="502"/>
      <c r="AD80" s="502"/>
      <c r="AE80" s="502"/>
      <c r="AF80" s="502"/>
      <c r="AG80" s="502"/>
      <c r="AH80" s="502"/>
      <c r="AI80" s="502"/>
      <c r="AJ80" s="502"/>
      <c r="AK80" s="502"/>
      <c r="AL80" s="502"/>
      <c r="AM80" s="502"/>
      <c r="AN80" s="502"/>
      <c r="AO80" s="502"/>
      <c r="AP80" s="502"/>
      <c r="AQ80" s="502"/>
      <c r="AR80" s="502"/>
      <c r="AS80" s="502"/>
      <c r="AT80" s="502"/>
      <c r="AU80" s="502"/>
      <c r="AV80" s="502"/>
      <c r="AW80" s="502"/>
      <c r="AX80" s="502"/>
      <c r="AY80" s="502"/>
      <c r="AZ80" s="502"/>
      <c r="BA80" s="502"/>
      <c r="BB80" s="502"/>
      <c r="BC80" s="502"/>
      <c r="BD80" s="502"/>
      <c r="BE80" s="502"/>
      <c r="BF80" s="502"/>
      <c r="BG80" s="502"/>
      <c r="BH80" s="502"/>
      <c r="BI80" s="502"/>
      <c r="BJ80" s="502"/>
      <c r="BK80" s="502"/>
      <c r="BL80" s="502"/>
      <c r="BM80" s="502"/>
      <c r="BN80" s="502"/>
      <c r="BO80" s="502"/>
      <c r="BP80" s="502"/>
      <c r="BQ80" s="503"/>
    </row>
    <row r="81" spans="1:69" ht="15" customHeight="1" thickBot="1">
      <c r="A81" s="458" t="s">
        <v>109</v>
      </c>
      <c r="B81" s="459"/>
      <c r="C81" s="459"/>
      <c r="D81" s="459"/>
      <c r="E81" s="459"/>
      <c r="F81" s="459"/>
      <c r="G81" s="460"/>
      <c r="H81" s="460"/>
      <c r="I81" s="486"/>
      <c r="J81" s="487" t="s">
        <v>110</v>
      </c>
      <c r="K81" s="459"/>
      <c r="L81" s="459"/>
      <c r="M81" s="459"/>
      <c r="N81" s="459"/>
      <c r="O81" s="459"/>
      <c r="P81" s="460"/>
      <c r="Q81" s="460"/>
      <c r="R81" s="486"/>
      <c r="S81" s="487" t="s">
        <v>111</v>
      </c>
      <c r="T81" s="459"/>
      <c r="U81" s="459"/>
      <c r="V81" s="459"/>
      <c r="W81" s="459"/>
      <c r="X81" s="459"/>
      <c r="Y81" s="460"/>
      <c r="Z81" s="460"/>
      <c r="AA81" s="461"/>
      <c r="AB81" s="480" t="s">
        <v>391</v>
      </c>
      <c r="AC81" s="477"/>
      <c r="AD81" s="477"/>
      <c r="AE81" s="477"/>
      <c r="AF81" s="477"/>
      <c r="AG81" s="484" t="s">
        <v>112</v>
      </c>
      <c r="AH81" s="472"/>
      <c r="AI81" s="472"/>
      <c r="AJ81" s="472" t="s">
        <v>222</v>
      </c>
      <c r="AK81" s="472"/>
      <c r="AL81" s="485"/>
      <c r="AM81" s="484" t="s">
        <v>112</v>
      </c>
      <c r="AN81" s="472"/>
      <c r="AO81" s="472"/>
      <c r="AP81" s="472" t="s">
        <v>222</v>
      </c>
      <c r="AQ81" s="472"/>
      <c r="AR81" s="473"/>
      <c r="AS81" s="471" t="s">
        <v>115</v>
      </c>
      <c r="AT81" s="472"/>
      <c r="AU81" s="472"/>
      <c r="AV81" s="472"/>
      <c r="AW81" s="472"/>
      <c r="AX81" s="473"/>
      <c r="AY81" s="471" t="s">
        <v>116</v>
      </c>
      <c r="AZ81" s="472"/>
      <c r="BA81" s="472"/>
      <c r="BB81" s="472"/>
      <c r="BC81" s="472"/>
      <c r="BD81" s="472"/>
      <c r="BE81" s="472" t="s">
        <v>118</v>
      </c>
      <c r="BF81" s="472"/>
      <c r="BG81" s="472"/>
      <c r="BH81" s="472"/>
      <c r="BI81" s="473"/>
      <c r="BJ81" s="474" t="s">
        <v>121</v>
      </c>
      <c r="BK81" s="474"/>
      <c r="BL81" s="476" t="s">
        <v>119</v>
      </c>
      <c r="BM81" s="477"/>
      <c r="BN81" s="478"/>
      <c r="BO81" s="476" t="s">
        <v>120</v>
      </c>
      <c r="BP81" s="477"/>
      <c r="BQ81" s="479"/>
    </row>
    <row r="82" spans="1:69" ht="15" customHeight="1" thickBot="1">
      <c r="A82" s="480" t="s">
        <v>113</v>
      </c>
      <c r="B82" s="477"/>
      <c r="C82" s="477"/>
      <c r="D82" s="477"/>
      <c r="E82" s="477"/>
      <c r="F82" s="477"/>
      <c r="G82" s="477"/>
      <c r="H82" s="477"/>
      <c r="I82" s="477"/>
      <c r="J82" s="477"/>
      <c r="K82" s="477"/>
      <c r="L82" s="477"/>
      <c r="M82" s="477"/>
      <c r="N82" s="481"/>
      <c r="O82" s="481"/>
      <c r="P82" s="481"/>
      <c r="Q82" s="481"/>
      <c r="R82" s="472" t="s">
        <v>114</v>
      </c>
      <c r="S82" s="472"/>
      <c r="T82" s="472"/>
      <c r="U82" s="481"/>
      <c r="V82" s="481"/>
      <c r="W82" s="481"/>
      <c r="X82" s="481"/>
      <c r="Y82" s="481"/>
      <c r="Z82" s="472" t="s">
        <v>84</v>
      </c>
      <c r="AA82" s="473"/>
      <c r="AB82" s="482"/>
      <c r="AC82" s="483"/>
      <c r="AD82" s="483"/>
      <c r="AE82" s="483"/>
      <c r="AF82" s="483"/>
      <c r="AG82" s="463"/>
      <c r="AH82" s="463"/>
      <c r="AI82" s="463"/>
      <c r="AJ82" s="463"/>
      <c r="AK82" s="463"/>
      <c r="AL82" s="463"/>
      <c r="AM82" s="463"/>
      <c r="AN82" s="463"/>
      <c r="AO82" s="463"/>
      <c r="AP82" s="463"/>
      <c r="AQ82" s="463"/>
      <c r="AR82" s="464"/>
      <c r="AS82" s="462">
        <v>140</v>
      </c>
      <c r="AT82" s="463"/>
      <c r="AU82" s="463"/>
      <c r="AV82" s="463"/>
      <c r="AW82" s="463"/>
      <c r="AX82" s="464"/>
      <c r="AY82" s="465" t="s">
        <v>261</v>
      </c>
      <c r="AZ82" s="466"/>
      <c r="BA82" s="466"/>
      <c r="BB82" s="466"/>
      <c r="BC82" s="466"/>
      <c r="BD82" s="466"/>
      <c r="BE82" s="467"/>
      <c r="BF82" s="467"/>
      <c r="BG82" s="467"/>
      <c r="BH82" s="467"/>
      <c r="BI82" s="468"/>
      <c r="BJ82" s="475"/>
      <c r="BK82" s="475"/>
      <c r="BL82" s="469">
        <v>834</v>
      </c>
      <c r="BM82" s="469"/>
      <c r="BN82" s="469"/>
      <c r="BO82" s="469">
        <v>9804</v>
      </c>
      <c r="BP82" s="469"/>
      <c r="BQ82" s="470"/>
    </row>
    <row r="83" spans="1:69" ht="15" customHeight="1" thickBot="1">
      <c r="A83" s="458" t="s">
        <v>122</v>
      </c>
      <c r="B83" s="459"/>
      <c r="C83" s="459"/>
      <c r="D83" s="459"/>
      <c r="E83" s="459"/>
      <c r="F83" s="459"/>
      <c r="G83" s="459"/>
      <c r="H83" s="459"/>
      <c r="I83" s="456"/>
      <c r="J83" s="456"/>
      <c r="K83" s="456"/>
      <c r="L83" s="456"/>
      <c r="M83" s="456"/>
      <c r="N83" s="457"/>
      <c r="O83" s="458" t="s">
        <v>213</v>
      </c>
      <c r="P83" s="459"/>
      <c r="Q83" s="459"/>
      <c r="R83" s="459"/>
      <c r="S83" s="459"/>
      <c r="T83" s="459"/>
      <c r="U83" s="459"/>
      <c r="V83" s="459"/>
      <c r="W83" s="456">
        <v>0</v>
      </c>
      <c r="X83" s="456"/>
      <c r="Y83" s="456"/>
      <c r="Z83" s="456"/>
      <c r="AA83" s="456"/>
      <c r="AB83" s="457"/>
      <c r="AC83" s="458" t="s">
        <v>123</v>
      </c>
      <c r="AD83" s="459"/>
      <c r="AE83" s="459"/>
      <c r="AF83" s="459"/>
      <c r="AG83" s="459"/>
      <c r="AH83" s="459"/>
      <c r="AI83" s="459"/>
      <c r="AJ83" s="459"/>
      <c r="AK83" s="456">
        <v>11575</v>
      </c>
      <c r="AL83" s="456"/>
      <c r="AM83" s="456"/>
      <c r="AN83" s="456"/>
      <c r="AO83" s="456"/>
      <c r="AP83" s="457"/>
      <c r="AQ83" s="458" t="s">
        <v>124</v>
      </c>
      <c r="AR83" s="459"/>
      <c r="AS83" s="459"/>
      <c r="AT83" s="459"/>
      <c r="AU83" s="459"/>
      <c r="AV83" s="459"/>
      <c r="AW83" s="459"/>
      <c r="AX83" s="459"/>
      <c r="AY83" s="456">
        <v>23150</v>
      </c>
      <c r="AZ83" s="456"/>
      <c r="BA83" s="456"/>
      <c r="BB83" s="456"/>
      <c r="BC83" s="456"/>
      <c r="BD83" s="457"/>
      <c r="BE83" s="458" t="s">
        <v>125</v>
      </c>
      <c r="BF83" s="459"/>
      <c r="BG83" s="459"/>
      <c r="BH83" s="459"/>
      <c r="BI83" s="460" t="s">
        <v>435</v>
      </c>
      <c r="BJ83" s="460"/>
      <c r="BK83" s="460"/>
      <c r="BL83" s="460"/>
      <c r="BM83" s="460"/>
      <c r="BN83" s="460"/>
      <c r="BO83" s="460"/>
      <c r="BP83" s="460"/>
      <c r="BQ83" s="461"/>
    </row>
    <row r="84" spans="1:69" ht="15" customHeight="1"/>
    <row r="85" spans="1:69" ht="15" customHeight="1"/>
    <row r="86" spans="1:69" ht="15" customHeight="1"/>
    <row r="87" spans="1:69" ht="15" customHeight="1"/>
    <row r="88" spans="1:69" ht="15" customHeight="1"/>
    <row r="89" spans="1:69" ht="15" customHeight="1"/>
    <row r="90" spans="1:69" ht="15" customHeight="1"/>
    <row r="91" spans="1:69" ht="15" customHeight="1"/>
    <row r="92" spans="1:69" ht="15" customHeight="1"/>
    <row r="93" spans="1:69" ht="15" customHeight="1"/>
    <row r="94" spans="1:69" ht="15" customHeight="1"/>
    <row r="95" spans="1:69" ht="15" customHeight="1"/>
    <row r="96" spans="1:69"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sheetData>
  <sheetProtection algorithmName="SHA-512" hashValue="z5Hg2dHFSReRH70v1A5zJ+HGcLhrOWVFFayiNlD9CgJEU9onT34D4H1wxSJjzfnNAFLk3K7WdRpqys7F0bbpWg==" saltValue="WPUA6S3nKKrs0Cp/7JXpKg==" spinCount="100000" sheet="1" objects="1" scenarios="1"/>
  <mergeCells count="716">
    <mergeCell ref="BE2:BQ2"/>
    <mergeCell ref="BK6:BQ6"/>
    <mergeCell ref="BK7:BQ7"/>
    <mergeCell ref="BD6:BJ6"/>
    <mergeCell ref="AU3:BD3"/>
    <mergeCell ref="BE3:BQ3"/>
    <mergeCell ref="Y2:AF2"/>
    <mergeCell ref="Y3:AF3"/>
    <mergeCell ref="AG2:AL2"/>
    <mergeCell ref="AG3:AL3"/>
    <mergeCell ref="BE5:BJ5"/>
    <mergeCell ref="BK4:BQ4"/>
    <mergeCell ref="BK5:BQ5"/>
    <mergeCell ref="Y4:AL4"/>
    <mergeCell ref="Y5:AL5"/>
    <mergeCell ref="AM4:AT4"/>
    <mergeCell ref="AM5:AT5"/>
    <mergeCell ref="BA4:BD4"/>
    <mergeCell ref="BA5:BD5"/>
    <mergeCell ref="BD7:BE7"/>
    <mergeCell ref="L6:T6"/>
    <mergeCell ref="L7:T7"/>
    <mergeCell ref="U6:AL6"/>
    <mergeCell ref="U7:AL7"/>
    <mergeCell ref="BE4:BJ4"/>
    <mergeCell ref="BK9:BQ9"/>
    <mergeCell ref="A9:BB9"/>
    <mergeCell ref="AM6:AT6"/>
    <mergeCell ref="AM7:AT7"/>
    <mergeCell ref="BF7:BH7"/>
    <mergeCell ref="BI7:BJ7"/>
    <mergeCell ref="AU6:BC6"/>
    <mergeCell ref="AU7:BC7"/>
    <mergeCell ref="AU4:AZ4"/>
    <mergeCell ref="AU5:AZ5"/>
    <mergeCell ref="A6:F6"/>
    <mergeCell ref="A7:F7"/>
    <mergeCell ref="G6:K6"/>
    <mergeCell ref="G7:K7"/>
    <mergeCell ref="A2:X5"/>
    <mergeCell ref="AM2:AT2"/>
    <mergeCell ref="AM3:AT3"/>
    <mergeCell ref="AU2:BD2"/>
    <mergeCell ref="BC9:BJ9"/>
    <mergeCell ref="A12:F12"/>
    <mergeCell ref="G12:I12"/>
    <mergeCell ref="J12:K12"/>
    <mergeCell ref="A10:F11"/>
    <mergeCell ref="G10:I11"/>
    <mergeCell ref="J10:K11"/>
    <mergeCell ref="BK10:BQ10"/>
    <mergeCell ref="BK11:BQ11"/>
    <mergeCell ref="BK12:BQ12"/>
    <mergeCell ref="BC11:BJ11"/>
    <mergeCell ref="BC10:BJ10"/>
    <mergeCell ref="BC12:BJ12"/>
    <mergeCell ref="L10:M11"/>
    <mergeCell ref="Q10:V11"/>
    <mergeCell ref="W10:AA11"/>
    <mergeCell ref="W12:AA12"/>
    <mergeCell ref="AB10:AF11"/>
    <mergeCell ref="AB12:AF12"/>
    <mergeCell ref="L12:M12"/>
    <mergeCell ref="O12:P12"/>
    <mergeCell ref="Q12:R12"/>
    <mergeCell ref="U12:V12"/>
    <mergeCell ref="O10:P11"/>
    <mergeCell ref="N10:N11"/>
    <mergeCell ref="AV10:AX11"/>
    <mergeCell ref="AV12:AX12"/>
    <mergeCell ref="AY10:BB11"/>
    <mergeCell ref="AY12:BB12"/>
    <mergeCell ref="AP10:AR11"/>
    <mergeCell ref="AP12:AR12"/>
    <mergeCell ref="AS10:AU11"/>
    <mergeCell ref="AS12:AU12"/>
    <mergeCell ref="AG10:AI11"/>
    <mergeCell ref="AG12:AI12"/>
    <mergeCell ref="AJ10:AL11"/>
    <mergeCell ref="AJ12:AL12"/>
    <mergeCell ref="AM10:AO11"/>
    <mergeCell ref="AM12:AO12"/>
    <mergeCell ref="BN13:BQ13"/>
    <mergeCell ref="BN14:BQ14"/>
    <mergeCell ref="A15:BB15"/>
    <mergeCell ref="A17:BQ17"/>
    <mergeCell ref="A13:S13"/>
    <mergeCell ref="T13:BB13"/>
    <mergeCell ref="A14:BB14"/>
    <mergeCell ref="BC13:BE13"/>
    <mergeCell ref="BC14:BE14"/>
    <mergeCell ref="BJ13:BM13"/>
    <mergeCell ref="BJ14:BM14"/>
    <mergeCell ref="BF13:BI13"/>
    <mergeCell ref="BF14:BI14"/>
    <mergeCell ref="I20:M20"/>
    <mergeCell ref="I21:M21"/>
    <mergeCell ref="I22:M22"/>
    <mergeCell ref="N20:P20"/>
    <mergeCell ref="N21:P21"/>
    <mergeCell ref="N22:P22"/>
    <mergeCell ref="A20:D20"/>
    <mergeCell ref="A21:D21"/>
    <mergeCell ref="A22:D22"/>
    <mergeCell ref="E20:H20"/>
    <mergeCell ref="E21:H21"/>
    <mergeCell ref="E22:H22"/>
    <mergeCell ref="A18:D19"/>
    <mergeCell ref="AU20:AW20"/>
    <mergeCell ref="AU21:AW21"/>
    <mergeCell ref="AU22:AW22"/>
    <mergeCell ref="AN20:AQ20"/>
    <mergeCell ref="AN21:AQ21"/>
    <mergeCell ref="AN22:AQ22"/>
    <mergeCell ref="AR20:AT20"/>
    <mergeCell ref="AR21:AT21"/>
    <mergeCell ref="AR22:AT22"/>
    <mergeCell ref="AJ18:AM19"/>
    <mergeCell ref="AB22:AC22"/>
    <mergeCell ref="AD22:AE22"/>
    <mergeCell ref="AF22:AG22"/>
    <mergeCell ref="AH22:AI22"/>
    <mergeCell ref="AJ20:AM20"/>
    <mergeCell ref="AJ21:AM21"/>
    <mergeCell ref="AJ22:AM22"/>
    <mergeCell ref="AD20:AE20"/>
    <mergeCell ref="AF20:AG20"/>
    <mergeCell ref="AH20:AI20"/>
    <mergeCell ref="X21:Y21"/>
    <mergeCell ref="Z21:AA21"/>
    <mergeCell ref="AB21:AC21"/>
    <mergeCell ref="N18:P19"/>
    <mergeCell ref="I18:M19"/>
    <mergeCell ref="E18:H19"/>
    <mergeCell ref="AZ18:BH18"/>
    <mergeCell ref="AX18:AY19"/>
    <mergeCell ref="AU18:AW19"/>
    <mergeCell ref="AR18:AT19"/>
    <mergeCell ref="AN18:AQ19"/>
    <mergeCell ref="BL19:BN19"/>
    <mergeCell ref="S12:T12"/>
    <mergeCell ref="BC15:BI15"/>
    <mergeCell ref="BJ15:BQ15"/>
    <mergeCell ref="AD23:AI23"/>
    <mergeCell ref="BD23:BE23"/>
    <mergeCell ref="BF23:BH23"/>
    <mergeCell ref="BL21:BN21"/>
    <mergeCell ref="BL20:BN20"/>
    <mergeCell ref="BL23:BN23"/>
    <mergeCell ref="BO23:BQ23"/>
    <mergeCell ref="BO22:BQ22"/>
    <mergeCell ref="BO21:BQ21"/>
    <mergeCell ref="BO20:BQ20"/>
    <mergeCell ref="BI23:BK23"/>
    <mergeCell ref="BG19:BH19"/>
    <mergeCell ref="BG20:BH20"/>
    <mergeCell ref="BG21:BH21"/>
    <mergeCell ref="BG22:BH22"/>
    <mergeCell ref="AJ23:AL23"/>
    <mergeCell ref="BI22:BK22"/>
    <mergeCell ref="BI18:BQ18"/>
    <mergeCell ref="X18:AI19"/>
    <mergeCell ref="Q18:W19"/>
    <mergeCell ref="BO19:BQ19"/>
    <mergeCell ref="BL22:BN22"/>
    <mergeCell ref="BI20:BK20"/>
    <mergeCell ref="BI21:BK21"/>
    <mergeCell ref="AX20:AY20"/>
    <mergeCell ref="N23:S23"/>
    <mergeCell ref="T23:W23"/>
    <mergeCell ref="X23:Z23"/>
    <mergeCell ref="AA23:AC23"/>
    <mergeCell ref="AT23:AV23"/>
    <mergeCell ref="AM23:AS23"/>
    <mergeCell ref="AX21:AY21"/>
    <mergeCell ref="AX22:AY22"/>
    <mergeCell ref="AD21:AE21"/>
    <mergeCell ref="AF21:AG21"/>
    <mergeCell ref="AH21:AI21"/>
    <mergeCell ref="Q20:W20"/>
    <mergeCell ref="Q21:W21"/>
    <mergeCell ref="Q22:W22"/>
    <mergeCell ref="X20:Y20"/>
    <mergeCell ref="Z20:AA20"/>
    <mergeCell ref="AB20:AC20"/>
    <mergeCell ref="X22:Y22"/>
    <mergeCell ref="Z22:AA22"/>
    <mergeCell ref="BD32:BQ32"/>
    <mergeCell ref="BD33:BI33"/>
    <mergeCell ref="BJ33:BM33"/>
    <mergeCell ref="BN33:BQ33"/>
    <mergeCell ref="A27:I27"/>
    <mergeCell ref="J27:L27"/>
    <mergeCell ref="M27:O27"/>
    <mergeCell ref="AW23:AZ23"/>
    <mergeCell ref="BA23:BC23"/>
    <mergeCell ref="BO24:BQ24"/>
    <mergeCell ref="BI24:BK24"/>
    <mergeCell ref="BL24:BN24"/>
    <mergeCell ref="A23:H23"/>
    <mergeCell ref="I23:M23"/>
    <mergeCell ref="Z24:AB24"/>
    <mergeCell ref="AC24:AE24"/>
    <mergeCell ref="AF24:AH24"/>
    <mergeCell ref="AI24:AK24"/>
    <mergeCell ref="AL24:AP24"/>
    <mergeCell ref="A24:E24"/>
    <mergeCell ref="F24:H24"/>
    <mergeCell ref="I24:M24"/>
    <mergeCell ref="N24:P24"/>
    <mergeCell ref="Q24:V24"/>
    <mergeCell ref="A26:I26"/>
    <mergeCell ref="J26:L26"/>
    <mergeCell ref="M26:O26"/>
    <mergeCell ref="P26:S26"/>
    <mergeCell ref="T26:X26"/>
    <mergeCell ref="A25:X25"/>
    <mergeCell ref="Y25:BC25"/>
    <mergeCell ref="AQ24:AS24"/>
    <mergeCell ref="AT24:AV24"/>
    <mergeCell ref="AW24:AZ24"/>
    <mergeCell ref="BA24:BD24"/>
    <mergeCell ref="AG26:AJ26"/>
    <mergeCell ref="AK26:AN26"/>
    <mergeCell ref="AO26:AR26"/>
    <mergeCell ref="AS26:AV26"/>
    <mergeCell ref="AW26:AZ26"/>
    <mergeCell ref="BA26:BC26"/>
    <mergeCell ref="W24:Y24"/>
    <mergeCell ref="BD25:BQ25"/>
    <mergeCell ref="BO26:BQ26"/>
    <mergeCell ref="BE24:BH24"/>
    <mergeCell ref="A38:I38"/>
    <mergeCell ref="A39:I39"/>
    <mergeCell ref="A40:I40"/>
    <mergeCell ref="J31:L31"/>
    <mergeCell ref="M31:O31"/>
    <mergeCell ref="P31:S31"/>
    <mergeCell ref="J35:L35"/>
    <mergeCell ref="M35:O35"/>
    <mergeCell ref="P35:S35"/>
    <mergeCell ref="J38:L38"/>
    <mergeCell ref="A31:I31"/>
    <mergeCell ref="A33:I33"/>
    <mergeCell ref="A34:I34"/>
    <mergeCell ref="A35:I35"/>
    <mergeCell ref="A36:I36"/>
    <mergeCell ref="A37:I37"/>
    <mergeCell ref="A32:I32"/>
    <mergeCell ref="J36:L36"/>
    <mergeCell ref="M36:O36"/>
    <mergeCell ref="P36:S36"/>
    <mergeCell ref="J40:L40"/>
    <mergeCell ref="M40:O40"/>
    <mergeCell ref="P40:S40"/>
    <mergeCell ref="J39:L39"/>
    <mergeCell ref="M32:O32"/>
    <mergeCell ref="P32:S32"/>
    <mergeCell ref="T32:X32"/>
    <mergeCell ref="Y32:AB32"/>
    <mergeCell ref="T36:X36"/>
    <mergeCell ref="J37:L37"/>
    <mergeCell ref="M37:O37"/>
    <mergeCell ref="P37:S37"/>
    <mergeCell ref="T37:X37"/>
    <mergeCell ref="J33:L33"/>
    <mergeCell ref="M33:O33"/>
    <mergeCell ref="P33:S33"/>
    <mergeCell ref="T33:X33"/>
    <mergeCell ref="J34:L34"/>
    <mergeCell ref="M34:O34"/>
    <mergeCell ref="P34:S34"/>
    <mergeCell ref="T34:X34"/>
    <mergeCell ref="J32:L32"/>
    <mergeCell ref="M38:O38"/>
    <mergeCell ref="P38:S38"/>
    <mergeCell ref="T38:X38"/>
    <mergeCell ref="M39:O39"/>
    <mergeCell ref="P39:S39"/>
    <mergeCell ref="T39:X39"/>
    <mergeCell ref="T35:X35"/>
    <mergeCell ref="Y37:AB37"/>
    <mergeCell ref="Y38:AB38"/>
    <mergeCell ref="Y39:AB39"/>
    <mergeCell ref="Y36:AB36"/>
    <mergeCell ref="AS33:AV33"/>
    <mergeCell ref="AW33:AZ33"/>
    <mergeCell ref="BA33:BC33"/>
    <mergeCell ref="AG32:AJ32"/>
    <mergeCell ref="T40:X40"/>
    <mergeCell ref="Y26:AB26"/>
    <mergeCell ref="AC26:AF26"/>
    <mergeCell ref="Y31:AB31"/>
    <mergeCell ref="Y33:AB33"/>
    <mergeCell ref="Y34:AB34"/>
    <mergeCell ref="Y35:AB35"/>
    <mergeCell ref="Y40:AB40"/>
    <mergeCell ref="AC34:AF34"/>
    <mergeCell ref="T31:X31"/>
    <mergeCell ref="AO31:AR31"/>
    <mergeCell ref="AK31:AN31"/>
    <mergeCell ref="AG31:AJ31"/>
    <mergeCell ref="AC31:AF31"/>
    <mergeCell ref="AC33:AF33"/>
    <mergeCell ref="AG33:AJ33"/>
    <mergeCell ref="AK33:AN33"/>
    <mergeCell ref="AO33:AR33"/>
    <mergeCell ref="AK32:AN32"/>
    <mergeCell ref="AO32:AR32"/>
    <mergeCell ref="BA35:BC35"/>
    <mergeCell ref="AC36:AF36"/>
    <mergeCell ref="AG36:AJ36"/>
    <mergeCell ref="AK36:AN36"/>
    <mergeCell ref="AO36:AR36"/>
    <mergeCell ref="AS36:AV36"/>
    <mergeCell ref="AW36:AZ36"/>
    <mergeCell ref="BA36:BC36"/>
    <mergeCell ref="AC35:AF35"/>
    <mergeCell ref="AG35:AJ35"/>
    <mergeCell ref="AK35:AN35"/>
    <mergeCell ref="AO35:AR35"/>
    <mergeCell ref="AS35:AV35"/>
    <mergeCell ref="AW35:AZ35"/>
    <mergeCell ref="BA37:BC37"/>
    <mergeCell ref="AC38:AF38"/>
    <mergeCell ref="AG38:AJ38"/>
    <mergeCell ref="AK38:AN38"/>
    <mergeCell ref="AO38:AR38"/>
    <mergeCell ref="AS32:AV32"/>
    <mergeCell ref="AW32:AZ32"/>
    <mergeCell ref="BA32:BC32"/>
    <mergeCell ref="AC32:AF32"/>
    <mergeCell ref="AS38:AV38"/>
    <mergeCell ref="AW38:AZ38"/>
    <mergeCell ref="BA38:BC38"/>
    <mergeCell ref="AC37:AF37"/>
    <mergeCell ref="AG37:AJ37"/>
    <mergeCell ref="AK37:AN37"/>
    <mergeCell ref="AO37:AR37"/>
    <mergeCell ref="AS37:AV37"/>
    <mergeCell ref="AW37:AZ37"/>
    <mergeCell ref="AG34:AJ34"/>
    <mergeCell ref="AK34:AN34"/>
    <mergeCell ref="AO34:AR34"/>
    <mergeCell ref="AS34:AV34"/>
    <mergeCell ref="AW34:AZ34"/>
    <mergeCell ref="BA34:BC34"/>
    <mergeCell ref="BA39:BC39"/>
    <mergeCell ref="AC40:AF40"/>
    <mergeCell ref="AG40:AJ40"/>
    <mergeCell ref="AK40:AN40"/>
    <mergeCell ref="AO40:AR40"/>
    <mergeCell ref="AS40:AV40"/>
    <mergeCell ref="AW40:AZ40"/>
    <mergeCell ref="BA40:BC40"/>
    <mergeCell ref="AC39:AF39"/>
    <mergeCell ref="AG39:AJ39"/>
    <mergeCell ref="AK39:AN39"/>
    <mergeCell ref="AO39:AR39"/>
    <mergeCell ref="AS39:AV39"/>
    <mergeCell ref="AW39:AZ39"/>
    <mergeCell ref="BN34:BQ34"/>
    <mergeCell ref="BN36:BQ36"/>
    <mergeCell ref="BN37:BQ37"/>
    <mergeCell ref="BN38:BQ38"/>
    <mergeCell ref="BD45:BI45"/>
    <mergeCell ref="BD46:BI46"/>
    <mergeCell ref="BJ34:BM34"/>
    <mergeCell ref="BJ36:BM36"/>
    <mergeCell ref="BJ37:BM37"/>
    <mergeCell ref="BJ38:BM38"/>
    <mergeCell ref="BD36:BI36"/>
    <mergeCell ref="BD37:BI37"/>
    <mergeCell ref="BD38:BI38"/>
    <mergeCell ref="BD40:BI40"/>
    <mergeCell ref="BD44:BI44"/>
    <mergeCell ref="BJ44:BQ44"/>
    <mergeCell ref="BD35:BI35"/>
    <mergeCell ref="BJ35:BM35"/>
    <mergeCell ref="BN35:BQ35"/>
    <mergeCell ref="BD34:BI34"/>
    <mergeCell ref="BJ43:BQ43"/>
    <mergeCell ref="BD39:BI39"/>
    <mergeCell ref="BJ39:BM39"/>
    <mergeCell ref="BJ40:BM40"/>
    <mergeCell ref="BO31:BQ31"/>
    <mergeCell ref="A44:I44"/>
    <mergeCell ref="J44:L44"/>
    <mergeCell ref="M44:O44"/>
    <mergeCell ref="P44:S44"/>
    <mergeCell ref="T44:X44"/>
    <mergeCell ref="A45:I45"/>
    <mergeCell ref="AC45:AF45"/>
    <mergeCell ref="AG45:AJ45"/>
    <mergeCell ref="AK45:AN45"/>
    <mergeCell ref="AO45:AR45"/>
    <mergeCell ref="AS45:AV45"/>
    <mergeCell ref="AW45:AZ45"/>
    <mergeCell ref="BA45:BC45"/>
    <mergeCell ref="BJ45:BQ45"/>
    <mergeCell ref="Y44:AB44"/>
    <mergeCell ref="AC44:AF44"/>
    <mergeCell ref="AG44:AJ44"/>
    <mergeCell ref="AK44:AN44"/>
    <mergeCell ref="AO44:AR44"/>
    <mergeCell ref="AS44:AV44"/>
    <mergeCell ref="AW44:AZ44"/>
    <mergeCell ref="BA44:BC44"/>
    <mergeCell ref="Y45:AB45"/>
    <mergeCell ref="J48:BQ48"/>
    <mergeCell ref="J49:BQ49"/>
    <mergeCell ref="J50:BQ50"/>
    <mergeCell ref="J45:L45"/>
    <mergeCell ref="M45:O45"/>
    <mergeCell ref="P45:S45"/>
    <mergeCell ref="T45:X45"/>
    <mergeCell ref="A46:I46"/>
    <mergeCell ref="J46:L46"/>
    <mergeCell ref="M46:O46"/>
    <mergeCell ref="P46:S46"/>
    <mergeCell ref="T46:X46"/>
    <mergeCell ref="Y46:AB46"/>
    <mergeCell ref="AC46:AF46"/>
    <mergeCell ref="AG46:AJ46"/>
    <mergeCell ref="AK46:AN46"/>
    <mergeCell ref="AO46:AR46"/>
    <mergeCell ref="AS46:AV46"/>
    <mergeCell ref="AW46:AZ46"/>
    <mergeCell ref="BA46:BC46"/>
    <mergeCell ref="BJ46:BQ46"/>
    <mergeCell ref="A48:C48"/>
    <mergeCell ref="D48:F48"/>
    <mergeCell ref="G48:I48"/>
    <mergeCell ref="A64:C64"/>
    <mergeCell ref="D64:F64"/>
    <mergeCell ref="G64:I64"/>
    <mergeCell ref="A65:C65"/>
    <mergeCell ref="D65:F65"/>
    <mergeCell ref="G65:I65"/>
    <mergeCell ref="A66:C66"/>
    <mergeCell ref="D66:F66"/>
    <mergeCell ref="G66:I66"/>
    <mergeCell ref="A67:C67"/>
    <mergeCell ref="D67:F67"/>
    <mergeCell ref="G67:I67"/>
    <mergeCell ref="A68:C68"/>
    <mergeCell ref="D68:F68"/>
    <mergeCell ref="G68:I68"/>
    <mergeCell ref="A69:C69"/>
    <mergeCell ref="D69:F69"/>
    <mergeCell ref="G69:I69"/>
    <mergeCell ref="A70:C70"/>
    <mergeCell ref="D70:F70"/>
    <mergeCell ref="G70:I70"/>
    <mergeCell ref="A71:C71"/>
    <mergeCell ref="D71:F71"/>
    <mergeCell ref="G71:I71"/>
    <mergeCell ref="A72:C72"/>
    <mergeCell ref="D72:F72"/>
    <mergeCell ref="G72:I72"/>
    <mergeCell ref="G78:I78"/>
    <mergeCell ref="A73:C73"/>
    <mergeCell ref="D73:F73"/>
    <mergeCell ref="G73:I73"/>
    <mergeCell ref="A74:C74"/>
    <mergeCell ref="D74:F74"/>
    <mergeCell ref="G74:I74"/>
    <mergeCell ref="A75:C75"/>
    <mergeCell ref="D75:F75"/>
    <mergeCell ref="G75:I75"/>
    <mergeCell ref="A56:C56"/>
    <mergeCell ref="D56:F56"/>
    <mergeCell ref="G56:I56"/>
    <mergeCell ref="A61:C61"/>
    <mergeCell ref="D61:F61"/>
    <mergeCell ref="G61:I61"/>
    <mergeCell ref="A62:C62"/>
    <mergeCell ref="D62:F62"/>
    <mergeCell ref="G62:I62"/>
    <mergeCell ref="A59:C59"/>
    <mergeCell ref="D59:F59"/>
    <mergeCell ref="G59:I59"/>
    <mergeCell ref="A60:C60"/>
    <mergeCell ref="D60:F60"/>
    <mergeCell ref="G60:I60"/>
    <mergeCell ref="A54:C54"/>
    <mergeCell ref="D54:F54"/>
    <mergeCell ref="G54:I54"/>
    <mergeCell ref="A55:C55"/>
    <mergeCell ref="D55:F55"/>
    <mergeCell ref="G55:I55"/>
    <mergeCell ref="A51:C51"/>
    <mergeCell ref="D51:F51"/>
    <mergeCell ref="G51:I51"/>
    <mergeCell ref="A52:C52"/>
    <mergeCell ref="D52:F52"/>
    <mergeCell ref="G52:I52"/>
    <mergeCell ref="A53:C53"/>
    <mergeCell ref="D53:F53"/>
    <mergeCell ref="G53:I53"/>
    <mergeCell ref="A49:C49"/>
    <mergeCell ref="A50:C50"/>
    <mergeCell ref="D49:F49"/>
    <mergeCell ref="D50:F50"/>
    <mergeCell ref="G49:I49"/>
    <mergeCell ref="G50:I50"/>
    <mergeCell ref="J51:BQ51"/>
    <mergeCell ref="J52:BQ52"/>
    <mergeCell ref="J53:BQ53"/>
    <mergeCell ref="J64:BQ64"/>
    <mergeCell ref="J65:BQ65"/>
    <mergeCell ref="J66:BQ66"/>
    <mergeCell ref="J67:BQ67"/>
    <mergeCell ref="J68:BQ68"/>
    <mergeCell ref="J69:BQ69"/>
    <mergeCell ref="J54:BQ54"/>
    <mergeCell ref="J55:BQ55"/>
    <mergeCell ref="J56:BQ56"/>
    <mergeCell ref="J61:BQ61"/>
    <mergeCell ref="J62:BQ62"/>
    <mergeCell ref="J59:BQ59"/>
    <mergeCell ref="J60:BQ60"/>
    <mergeCell ref="J74:BQ74"/>
    <mergeCell ref="J75:BQ75"/>
    <mergeCell ref="J76:BQ76"/>
    <mergeCell ref="J77:BQ77"/>
    <mergeCell ref="J78:BQ78"/>
    <mergeCell ref="BO81:BQ81"/>
    <mergeCell ref="BJ81:BK82"/>
    <mergeCell ref="BL82:BN82"/>
    <mergeCell ref="BO82:BQ82"/>
    <mergeCell ref="G81:I81"/>
    <mergeCell ref="J81:O81"/>
    <mergeCell ref="P81:R81"/>
    <mergeCell ref="S81:X81"/>
    <mergeCell ref="Y81:AA81"/>
    <mergeCell ref="AB81:AF82"/>
    <mergeCell ref="AG81:AI81"/>
    <mergeCell ref="AG82:AI82"/>
    <mergeCell ref="AJ81:AL81"/>
    <mergeCell ref="AJ82:AL82"/>
    <mergeCell ref="A82:M82"/>
    <mergeCell ref="N82:Q82"/>
    <mergeCell ref="R82:T82"/>
    <mergeCell ref="Z82:AA82"/>
    <mergeCell ref="A81:F81"/>
    <mergeCell ref="U82:Y82"/>
    <mergeCell ref="A83:H83"/>
    <mergeCell ref="I83:N83"/>
    <mergeCell ref="O83:V83"/>
    <mergeCell ref="W83:AB83"/>
    <mergeCell ref="AC83:AJ83"/>
    <mergeCell ref="AK83:AP83"/>
    <mergeCell ref="AQ83:AX83"/>
    <mergeCell ref="AY83:BD83"/>
    <mergeCell ref="BE83:BH83"/>
    <mergeCell ref="BI83:BQ83"/>
    <mergeCell ref="AM82:AO82"/>
    <mergeCell ref="AP82:AR82"/>
    <mergeCell ref="AS81:AX81"/>
    <mergeCell ref="AS82:AX82"/>
    <mergeCell ref="AY81:BD81"/>
    <mergeCell ref="AY82:BD82"/>
    <mergeCell ref="BE81:BI81"/>
    <mergeCell ref="BE82:BI82"/>
    <mergeCell ref="BL81:BN81"/>
    <mergeCell ref="AM81:AO81"/>
    <mergeCell ref="AP81:AR81"/>
    <mergeCell ref="P27:S27"/>
    <mergeCell ref="T27:X27"/>
    <mergeCell ref="Y27:AB27"/>
    <mergeCell ref="AC27:AF27"/>
    <mergeCell ref="AG27:AJ27"/>
    <mergeCell ref="AK27:AN27"/>
    <mergeCell ref="AO27:AR27"/>
    <mergeCell ref="AS27:AV27"/>
    <mergeCell ref="AW27:AZ27"/>
    <mergeCell ref="AG29:AJ29"/>
    <mergeCell ref="AK29:AN29"/>
    <mergeCell ref="A28:I28"/>
    <mergeCell ref="J28:L28"/>
    <mergeCell ref="M28:O28"/>
    <mergeCell ref="P28:S28"/>
    <mergeCell ref="T28:X28"/>
    <mergeCell ref="Y28:AB28"/>
    <mergeCell ref="AC28:AF28"/>
    <mergeCell ref="AG28:AJ28"/>
    <mergeCell ref="AK28:AN28"/>
    <mergeCell ref="BJ27:BK27"/>
    <mergeCell ref="AO28:AR28"/>
    <mergeCell ref="AS28:AV28"/>
    <mergeCell ref="AW28:AZ28"/>
    <mergeCell ref="BA28:BC28"/>
    <mergeCell ref="BA31:BC31"/>
    <mergeCell ref="AW31:AZ31"/>
    <mergeCell ref="AS31:AV31"/>
    <mergeCell ref="A30:I30"/>
    <mergeCell ref="J30:L30"/>
    <mergeCell ref="M30:O30"/>
    <mergeCell ref="P30:S30"/>
    <mergeCell ref="T30:X30"/>
    <mergeCell ref="Y30:AB30"/>
    <mergeCell ref="AC30:AF30"/>
    <mergeCell ref="AG30:AJ30"/>
    <mergeCell ref="AK30:AN30"/>
    <mergeCell ref="A29:I29"/>
    <mergeCell ref="J29:L29"/>
    <mergeCell ref="M29:O29"/>
    <mergeCell ref="P29:S29"/>
    <mergeCell ref="T29:X29"/>
    <mergeCell ref="Y29:AB29"/>
    <mergeCell ref="AC29:AF29"/>
    <mergeCell ref="BD27:BI27"/>
    <mergeCell ref="BD28:BI28"/>
    <mergeCell ref="BD31:BI31"/>
    <mergeCell ref="BD30:BI30"/>
    <mergeCell ref="BD29:BI29"/>
    <mergeCell ref="AO29:AR29"/>
    <mergeCell ref="AS29:AV29"/>
    <mergeCell ref="AW29:AZ29"/>
    <mergeCell ref="BA29:BC29"/>
    <mergeCell ref="BA27:BC27"/>
    <mergeCell ref="A1:BQ1"/>
    <mergeCell ref="A8:BQ8"/>
    <mergeCell ref="A16:BQ16"/>
    <mergeCell ref="A47:BQ47"/>
    <mergeCell ref="A57:C57"/>
    <mergeCell ref="D57:F57"/>
    <mergeCell ref="G57:I57"/>
    <mergeCell ref="J57:BQ57"/>
    <mergeCell ref="A58:C58"/>
    <mergeCell ref="D58:F58"/>
    <mergeCell ref="G58:I58"/>
    <mergeCell ref="J58:BQ58"/>
    <mergeCell ref="BD26:BI26"/>
    <mergeCell ref="BJ30:BQ30"/>
    <mergeCell ref="BJ29:BQ29"/>
    <mergeCell ref="BJ28:BQ28"/>
    <mergeCell ref="BJ31:BM31"/>
    <mergeCell ref="BJ26:BM26"/>
    <mergeCell ref="BM27:BN27"/>
    <mergeCell ref="BP27:BQ27"/>
    <mergeCell ref="AO30:AR30"/>
    <mergeCell ref="AS30:AV30"/>
    <mergeCell ref="AW30:AZ30"/>
    <mergeCell ref="BA30:BC30"/>
    <mergeCell ref="A63:C63"/>
    <mergeCell ref="D63:F63"/>
    <mergeCell ref="G63:I63"/>
    <mergeCell ref="J63:BQ63"/>
    <mergeCell ref="J80:T80"/>
    <mergeCell ref="U80:BQ80"/>
    <mergeCell ref="J79:BQ79"/>
    <mergeCell ref="A80:F80"/>
    <mergeCell ref="A79:C79"/>
    <mergeCell ref="D79:F79"/>
    <mergeCell ref="G79:I79"/>
    <mergeCell ref="G80:I80"/>
    <mergeCell ref="A76:C76"/>
    <mergeCell ref="D76:F76"/>
    <mergeCell ref="G76:I76"/>
    <mergeCell ref="A77:C77"/>
    <mergeCell ref="D77:F77"/>
    <mergeCell ref="G77:I77"/>
    <mergeCell ref="A78:C78"/>
    <mergeCell ref="D78:F78"/>
    <mergeCell ref="J70:BQ70"/>
    <mergeCell ref="J71:BQ71"/>
    <mergeCell ref="J72:BQ72"/>
    <mergeCell ref="J73:BQ73"/>
    <mergeCell ref="A41:I41"/>
    <mergeCell ref="A42:I42"/>
    <mergeCell ref="A43:I43"/>
    <mergeCell ref="J41:L41"/>
    <mergeCell ref="J42:L42"/>
    <mergeCell ref="J43:L43"/>
    <mergeCell ref="M41:O41"/>
    <mergeCell ref="M42:O42"/>
    <mergeCell ref="M43:O43"/>
    <mergeCell ref="AW42:AZ42"/>
    <mergeCell ref="BA42:BC42"/>
    <mergeCell ref="BD42:BQ42"/>
    <mergeCell ref="P41:S41"/>
    <mergeCell ref="P42:S42"/>
    <mergeCell ref="P43:S43"/>
    <mergeCell ref="T41:X41"/>
    <mergeCell ref="T42:X42"/>
    <mergeCell ref="T43:X43"/>
    <mergeCell ref="Y41:AB41"/>
    <mergeCell ref="Y42:AB42"/>
    <mergeCell ref="Y43:AB43"/>
    <mergeCell ref="BJ41:BM41"/>
    <mergeCell ref="BN39:BQ39"/>
    <mergeCell ref="BN40:BQ40"/>
    <mergeCell ref="BN41:BQ41"/>
    <mergeCell ref="AC43:AF43"/>
    <mergeCell ref="AG43:AJ43"/>
    <mergeCell ref="AK43:AN43"/>
    <mergeCell ref="AO43:AR43"/>
    <mergeCell ref="AS43:AV43"/>
    <mergeCell ref="AW43:AZ43"/>
    <mergeCell ref="BA43:BC43"/>
    <mergeCell ref="BD41:BI41"/>
    <mergeCell ref="BD43:BI43"/>
    <mergeCell ref="AC41:AF41"/>
    <mergeCell ref="AG41:AJ41"/>
    <mergeCell ref="AK41:AN41"/>
    <mergeCell ref="AO41:AR41"/>
    <mergeCell ref="AS41:AV41"/>
    <mergeCell ref="AW41:AZ41"/>
    <mergeCell ref="BA41:BC41"/>
    <mergeCell ref="AC42:AF42"/>
    <mergeCell ref="AG42:AJ42"/>
    <mergeCell ref="AK42:AN42"/>
    <mergeCell ref="AO42:AR42"/>
    <mergeCell ref="AS42:AV42"/>
  </mergeCells>
  <dataValidations count="1">
    <dataValidation type="list" allowBlank="1" showInputMessage="1" showErrorMessage="1" sqref="AY82:BD82">
      <formula1>$CL$5:$CL$45</formula1>
    </dataValidation>
  </dataValidations>
  <printOptions horizontalCentered="1" verticalCentered="1"/>
  <pageMargins left="0.25" right="0.25" top="0.5" bottom="0.5" header="0.3" footer="0.3"/>
  <pageSetup paperSize="5"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6" r:id="rId4" name="Button 12">
              <controlPr defaultSize="0" print="0" autoFill="0" autoPict="0" macro="[0]!NewDDR">
                <anchor moveWithCells="1" sizeWithCells="1">
                  <from>
                    <xdr:col>63</xdr:col>
                    <xdr:colOff>38100</xdr:colOff>
                    <xdr:row>0</xdr:row>
                    <xdr:rowOff>38100</xdr:rowOff>
                  </from>
                  <to>
                    <xdr:col>68</xdr:col>
                    <xdr:colOff>104775</xdr:colOff>
                    <xdr:row>0</xdr:row>
                    <xdr:rowOff>228600</xdr:rowOff>
                  </to>
                </anchor>
              </controlPr>
            </control>
          </mc:Choice>
        </mc:AlternateContent>
        <mc:AlternateContent xmlns:mc="http://schemas.openxmlformats.org/markup-compatibility/2006">
          <mc:Choice Requires="x14">
            <control shapeId="1037" r:id="rId5" name="Button 13">
              <controlPr defaultSize="0" print="0" autoFill="0" autoPict="0" macro="[0]!GetSurveys">
                <anchor moveWithCells="1" sizeWithCells="1">
                  <from>
                    <xdr:col>56</xdr:col>
                    <xdr:colOff>9525</xdr:colOff>
                    <xdr:row>0</xdr:row>
                    <xdr:rowOff>28575</xdr:rowOff>
                  </from>
                  <to>
                    <xdr:col>62</xdr:col>
                    <xdr:colOff>133350</xdr:colOff>
                    <xdr:row>0</xdr:row>
                    <xdr:rowOff>228600</xdr:rowOff>
                  </to>
                </anchor>
              </controlPr>
            </control>
          </mc:Choice>
        </mc:AlternateContent>
        <mc:AlternateContent xmlns:mc="http://schemas.openxmlformats.org/markup-compatibility/2006">
          <mc:Choice Requires="x14">
            <control shapeId="1038" r:id="rId6" name="Button 14">
              <controlPr defaultSize="0" print="0" autoFill="0" autoPict="0" macro="[0]!RetrieveCosts">
                <anchor moveWithCells="1" sizeWithCells="1">
                  <from>
                    <xdr:col>50</xdr:col>
                    <xdr:colOff>19050</xdr:colOff>
                    <xdr:row>0</xdr:row>
                    <xdr:rowOff>38100</xdr:rowOff>
                  </from>
                  <to>
                    <xdr:col>55</xdr:col>
                    <xdr:colOff>104775</xdr:colOff>
                    <xdr:row>0</xdr:row>
                    <xdr:rowOff>219075</xdr:rowOff>
                  </to>
                </anchor>
              </controlPr>
            </control>
          </mc:Choice>
        </mc:AlternateContent>
        <mc:AlternateContent xmlns:mc="http://schemas.openxmlformats.org/markup-compatibility/2006">
          <mc:Choice Requires="x14">
            <control shapeId="1039" r:id="rId7" name="Button 15">
              <controlPr defaultSize="0" print="0" autoFill="0" autoPict="0" macro="[0]!Roush1">
                <anchor moveWithCells="1" sizeWithCells="1">
                  <from>
                    <xdr:col>42</xdr:col>
                    <xdr:colOff>95250</xdr:colOff>
                    <xdr:row>0</xdr:row>
                    <xdr:rowOff>47625</xdr:rowOff>
                  </from>
                  <to>
                    <xdr:col>49</xdr:col>
                    <xdr:colOff>47625</xdr:colOff>
                    <xdr:row>0</xdr:row>
                    <xdr:rowOff>228600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Rental List</vt:lpstr>
      <vt:lpstr>Bit Record</vt:lpstr>
      <vt:lpstr>Survey</vt:lpstr>
      <vt:lpstr>Costs</vt:lpstr>
      <vt:lpstr>Surface Casing Tally</vt:lpstr>
      <vt:lpstr>Intermediate Casing Tally</vt:lpstr>
      <vt:lpstr>Day 3</vt:lpstr>
      <vt:lpstr>Day 2</vt:lpstr>
      <vt:lpstr>Day 1</vt:lpstr>
      <vt:lpstr>'Day 1'!Print_Area</vt:lpstr>
      <vt:lpstr>'Day 2'!Print_Area</vt:lpstr>
      <vt:lpstr>'Day 3'!Print_Area</vt:lpstr>
      <vt:lpstr>'Intermediate Casing Tally'!Print_Area</vt:lpstr>
      <vt:lpstr>'Surface Casing Tally'!Print_Area</vt:lpstr>
      <vt:lpstr>'Intermediate Casing Tally'!Print_Titles</vt:lpstr>
      <vt:lpstr>'Surface Casing Tally'!Print_Titles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Dustin Dyk</dc:creator>
  <cp:lastModifiedBy>Savanna802</cp:lastModifiedBy>
  <cp:lastPrinted>2015-03-23T15:59:24Z</cp:lastPrinted>
  <dcterms:created xsi:type="dcterms:W3CDTF">2013-11-11T16:42:41Z</dcterms:created>
  <dcterms:modified xsi:type="dcterms:W3CDTF">2015-03-25T12:28:46Z</dcterms:modified>
</cp:coreProperties>
</file>